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S:\TRASH &amp; RECYCLING\Website Info and posts\Website info\"/>
    </mc:Choice>
  </mc:AlternateContent>
  <bookViews>
    <workbookView xWindow="0" yWindow="0" windowWidth="28800" windowHeight="12180"/>
  </bookViews>
  <sheets>
    <sheet name="Summary" sheetId="1" r:id="rId1"/>
    <sheet name="Sheet2" sheetId="6" r:id="rId2"/>
    <sheet name="Raw" sheetId="2" r:id="rId3"/>
    <sheet name="Breakdown RAA" sheetId="5" r:id="rId4"/>
    <sheet name="Sheet3" sheetId="7" r:id="rId5"/>
    <sheet name="Breakdown" sheetId="3" r:id="rId6"/>
    <sheet name="Sheet5" sheetId="9" r:id="rId7"/>
    <sheet name="Sheet6" sheetId="10" r:id="rId8"/>
    <sheet name="Sheet4" sheetId="8" r:id="rId9"/>
    <sheet name="Sheet1" sheetId="4" r:id="rId10"/>
  </sheets>
  <definedNames>
    <definedName name="_xlnm.Print_Area" localSheetId="5">Breakdown!$A$1:$AT$67</definedName>
    <definedName name="_xlnm.Print_Area" localSheetId="3">'Breakdown RAA'!$A$1:$BF$67</definedName>
    <definedName name="_xlnm.Print_Area" localSheetId="0">Summary!$A$1:$K$103</definedName>
    <definedName name="_xlnm.Print_Titles" localSheetId="5">Breakdown!$1:$1</definedName>
    <definedName name="_xlnm.Print_Titles" localSheetId="3">'Breakdown RAA'!$1:$1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E53" i="1" l="1"/>
  <c r="D55" i="1"/>
  <c r="K88" i="1" l="1"/>
  <c r="K91" i="1"/>
  <c r="E50" i="1"/>
  <c r="D98" i="1"/>
  <c r="D97" i="1"/>
  <c r="E93" i="1"/>
  <c r="E91" i="1"/>
  <c r="D74" i="1"/>
  <c r="D75" i="1"/>
  <c r="K85" i="1"/>
  <c r="J83" i="1"/>
  <c r="J82" i="1"/>
  <c r="K79" i="1"/>
  <c r="K76" i="1"/>
  <c r="K73" i="1"/>
  <c r="K70" i="1"/>
  <c r="E47" i="1"/>
  <c r="E99" i="1" l="1"/>
  <c r="K82" i="1"/>
  <c r="AP12" i="3"/>
  <c r="AP13" i="3"/>
  <c r="AP64" i="3"/>
  <c r="AP65" i="3"/>
  <c r="AV64" i="5"/>
  <c r="AV65" i="5"/>
  <c r="AV12" i="5"/>
  <c r="AV13" i="5"/>
  <c r="K32" i="1" l="1"/>
  <c r="E44" i="1"/>
  <c r="AO26" i="3" l="1"/>
  <c r="AO51" i="3"/>
  <c r="AO52" i="3"/>
  <c r="AO64" i="3"/>
  <c r="AO65" i="3"/>
  <c r="AO25" i="3"/>
  <c r="AO13" i="3"/>
  <c r="AO12" i="3"/>
  <c r="AU13" i="5"/>
  <c r="AU12" i="5"/>
  <c r="AU25" i="5"/>
  <c r="AU26" i="5"/>
  <c r="AU51" i="5"/>
  <c r="AU52" i="5"/>
  <c r="AU65" i="5"/>
  <c r="AU64" i="5"/>
  <c r="BD56" i="5" l="1"/>
  <c r="BD57" i="5"/>
  <c r="BD58" i="5"/>
  <c r="BD59" i="5"/>
  <c r="BD64" i="5"/>
  <c r="BD65" i="5"/>
  <c r="BD55" i="5"/>
  <c r="BD43" i="5"/>
  <c r="BD44" i="5"/>
  <c r="BD45" i="5"/>
  <c r="BD46" i="5"/>
  <c r="BD51" i="5"/>
  <c r="BD52" i="5"/>
  <c r="BD42" i="5"/>
  <c r="BD17" i="5"/>
  <c r="BD18" i="5"/>
  <c r="BD19" i="5"/>
  <c r="BD20" i="5"/>
  <c r="BD25" i="5"/>
  <c r="BD26" i="5"/>
  <c r="BD16" i="5"/>
  <c r="BD4" i="5"/>
  <c r="BD5" i="5"/>
  <c r="BD6" i="5"/>
  <c r="BD7" i="5"/>
  <c r="BD12" i="5"/>
  <c r="BD13" i="5"/>
  <c r="BD3" i="5"/>
  <c r="AP56" i="5"/>
  <c r="AP57" i="5"/>
  <c r="AP58" i="5"/>
  <c r="AP59" i="5"/>
  <c r="AP55" i="5"/>
  <c r="AP43" i="5"/>
  <c r="AP44" i="5"/>
  <c r="AP45" i="5"/>
  <c r="AP46" i="5"/>
  <c r="AP42" i="5"/>
  <c r="AP33" i="5"/>
  <c r="AP32" i="5"/>
  <c r="AP30" i="5"/>
  <c r="AP31" i="5"/>
  <c r="AP29" i="5"/>
  <c r="AP17" i="5"/>
  <c r="AP18" i="5"/>
  <c r="AP19" i="5"/>
  <c r="AP20" i="5"/>
  <c r="AP16" i="5"/>
  <c r="AP4" i="5"/>
  <c r="AP5" i="5"/>
  <c r="AP6" i="5"/>
  <c r="AP7" i="5"/>
  <c r="AP3" i="5"/>
  <c r="Z56" i="5"/>
  <c r="Z57" i="5"/>
  <c r="Z58" i="5"/>
  <c r="Z59" i="5"/>
  <c r="Z55" i="5"/>
  <c r="Z43" i="5"/>
  <c r="Z44" i="5"/>
  <c r="Z45" i="5"/>
  <c r="Z46" i="5"/>
  <c r="Z51" i="5"/>
  <c r="Z42" i="5"/>
  <c r="Z30" i="5"/>
  <c r="Z31" i="5"/>
  <c r="Z32" i="5"/>
  <c r="Z33" i="5"/>
  <c r="Z29" i="5"/>
  <c r="Z17" i="5"/>
  <c r="Z18" i="5"/>
  <c r="Z19" i="5"/>
  <c r="Z20" i="5"/>
  <c r="Z16" i="5"/>
  <c r="Z6" i="5"/>
  <c r="Z7" i="5"/>
  <c r="Z4" i="5"/>
  <c r="Z5" i="5"/>
  <c r="Z3" i="5"/>
  <c r="L56" i="5"/>
  <c r="L57" i="5"/>
  <c r="L58" i="5"/>
  <c r="L59" i="5"/>
  <c r="L55" i="5"/>
  <c r="L43" i="5"/>
  <c r="L44" i="5"/>
  <c r="L45" i="5"/>
  <c r="L46" i="5"/>
  <c r="L47" i="5"/>
  <c r="L42" i="5"/>
  <c r="L30" i="5"/>
  <c r="L31" i="5"/>
  <c r="L32" i="5"/>
  <c r="L33" i="5"/>
  <c r="L29" i="5"/>
  <c r="L17" i="5"/>
  <c r="L18" i="5"/>
  <c r="L19" i="5"/>
  <c r="L20" i="5"/>
  <c r="L16" i="5"/>
  <c r="L4" i="5"/>
  <c r="L5" i="5"/>
  <c r="L6" i="5"/>
  <c r="L7" i="5"/>
  <c r="L8" i="5"/>
  <c r="L3" i="5"/>
  <c r="AT65" i="5"/>
  <c r="AS65" i="5"/>
  <c r="AR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P65" i="5" s="1"/>
  <c r="Y65" i="5"/>
  <c r="X65" i="5"/>
  <c r="W65" i="5"/>
  <c r="V65" i="5"/>
  <c r="U65" i="5"/>
  <c r="T65" i="5"/>
  <c r="Q65" i="5"/>
  <c r="N65" i="5"/>
  <c r="Z65" i="5" s="1"/>
  <c r="I65" i="5"/>
  <c r="F65" i="5"/>
  <c r="E65" i="5"/>
  <c r="D65" i="5"/>
  <c r="C65" i="5"/>
  <c r="L65" i="5" s="1"/>
  <c r="AT64" i="5"/>
  <c r="AS64" i="5"/>
  <c r="AR64" i="5"/>
  <c r="AO64" i="5"/>
  <c r="AN64" i="5"/>
  <c r="AM64" i="5"/>
  <c r="AL64" i="5"/>
  <c r="AK64" i="5"/>
  <c r="AJ64" i="5"/>
  <c r="AI64" i="5"/>
  <c r="AH64" i="5"/>
  <c r="AG64" i="5"/>
  <c r="AF64" i="5"/>
  <c r="AP64" i="5" s="1"/>
  <c r="AE64" i="5"/>
  <c r="AD64" i="5"/>
  <c r="AC64" i="5"/>
  <c r="AB64" i="5"/>
  <c r="Y64" i="5"/>
  <c r="X64" i="5"/>
  <c r="W64" i="5"/>
  <c r="V64" i="5"/>
  <c r="U64" i="5"/>
  <c r="T64" i="5"/>
  <c r="Q64" i="5"/>
  <c r="N64" i="5"/>
  <c r="Z64" i="5" s="1"/>
  <c r="I64" i="5"/>
  <c r="F64" i="5"/>
  <c r="E64" i="5"/>
  <c r="D64" i="5"/>
  <c r="C64" i="5"/>
  <c r="AR52" i="5"/>
  <c r="AM52" i="5"/>
  <c r="AH52" i="5"/>
  <c r="AE52" i="5"/>
  <c r="AB52" i="5"/>
  <c r="AP52" i="5" s="1"/>
  <c r="W52" i="5"/>
  <c r="T52" i="5"/>
  <c r="Q52" i="5"/>
  <c r="N52" i="5"/>
  <c r="Z52" i="5" s="1"/>
  <c r="I52" i="5"/>
  <c r="F52" i="5"/>
  <c r="E52" i="5"/>
  <c r="D52" i="5"/>
  <c r="L52" i="5" s="1"/>
  <c r="C52" i="5"/>
  <c r="AR51" i="5"/>
  <c r="AM51" i="5"/>
  <c r="AH51" i="5"/>
  <c r="AE51" i="5"/>
  <c r="AB51" i="5"/>
  <c r="AP51" i="5" s="1"/>
  <c r="W51" i="5"/>
  <c r="T51" i="5"/>
  <c r="Q51" i="5"/>
  <c r="N51" i="5"/>
  <c r="I51" i="5"/>
  <c r="F51" i="5"/>
  <c r="E51" i="5"/>
  <c r="L51" i="5" s="1"/>
  <c r="D51" i="5"/>
  <c r="C51" i="5"/>
  <c r="AM39" i="5"/>
  <c r="AP39" i="5" s="1"/>
  <c r="W39" i="5"/>
  <c r="T39" i="5"/>
  <c r="R39" i="5"/>
  <c r="N39" i="5"/>
  <c r="Z39" i="5" s="1"/>
  <c r="I39" i="5"/>
  <c r="F39" i="5"/>
  <c r="D39" i="5"/>
  <c r="C39" i="5"/>
  <c r="L39" i="5" s="1"/>
  <c r="AM38" i="5"/>
  <c r="AP38" i="5" s="1"/>
  <c r="W38" i="5"/>
  <c r="T38" i="5"/>
  <c r="R38" i="5"/>
  <c r="N38" i="5"/>
  <c r="Z38" i="5" s="1"/>
  <c r="I38" i="5"/>
  <c r="F38" i="5"/>
  <c r="D38" i="5"/>
  <c r="C38" i="5"/>
  <c r="AR26" i="5"/>
  <c r="AM26" i="5"/>
  <c r="AH26" i="5"/>
  <c r="AE26" i="5"/>
  <c r="AB26" i="5"/>
  <c r="AP26" i="5" s="1"/>
  <c r="W26" i="5"/>
  <c r="T26" i="5"/>
  <c r="Q26" i="5"/>
  <c r="P26" i="5"/>
  <c r="O26" i="5"/>
  <c r="N26" i="5"/>
  <c r="Z26" i="5" s="1"/>
  <c r="K26" i="5"/>
  <c r="J26" i="5"/>
  <c r="I26" i="5"/>
  <c r="H26" i="5"/>
  <c r="G26" i="5"/>
  <c r="F26" i="5"/>
  <c r="E26" i="5"/>
  <c r="D26" i="5"/>
  <c r="C26" i="5"/>
  <c r="AR25" i="5"/>
  <c r="AM25" i="5"/>
  <c r="AH25" i="5"/>
  <c r="AE25" i="5"/>
  <c r="AB25" i="5"/>
  <c r="AP25" i="5" s="1"/>
  <c r="W25" i="5"/>
  <c r="T25" i="5"/>
  <c r="Q25" i="5"/>
  <c r="P25" i="5"/>
  <c r="O25" i="5"/>
  <c r="N25" i="5"/>
  <c r="Z25" i="5" s="1"/>
  <c r="K25" i="5"/>
  <c r="J25" i="5"/>
  <c r="I25" i="5"/>
  <c r="H25" i="5"/>
  <c r="G25" i="5"/>
  <c r="F25" i="5"/>
  <c r="E25" i="5"/>
  <c r="D25" i="5"/>
  <c r="C25" i="5"/>
  <c r="AT13" i="5"/>
  <c r="AS13" i="5"/>
  <c r="AR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P13" i="5" s="1"/>
  <c r="Y13" i="5"/>
  <c r="X13" i="5"/>
  <c r="W13" i="5"/>
  <c r="V13" i="5"/>
  <c r="U13" i="5"/>
  <c r="T13" i="5"/>
  <c r="S13" i="5"/>
  <c r="R13" i="5"/>
  <c r="Q13" i="5"/>
  <c r="P13" i="5"/>
  <c r="O13" i="5"/>
  <c r="N13" i="5"/>
  <c r="Z13" i="5" s="1"/>
  <c r="K13" i="5"/>
  <c r="J13" i="5"/>
  <c r="I13" i="5"/>
  <c r="H13" i="5"/>
  <c r="G13" i="5"/>
  <c r="F13" i="5"/>
  <c r="E13" i="5"/>
  <c r="D13" i="5"/>
  <c r="C13" i="5"/>
  <c r="AT12" i="5"/>
  <c r="AS12" i="5"/>
  <c r="AR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P12" i="5" s="1"/>
  <c r="Y12" i="5"/>
  <c r="X12" i="5"/>
  <c r="W12" i="5"/>
  <c r="V12" i="5"/>
  <c r="U12" i="5"/>
  <c r="T12" i="5"/>
  <c r="S12" i="5"/>
  <c r="R12" i="5"/>
  <c r="Q12" i="5"/>
  <c r="P12" i="5"/>
  <c r="O12" i="5"/>
  <c r="N12" i="5"/>
  <c r="Z12" i="5" s="1"/>
  <c r="K12" i="5"/>
  <c r="J12" i="5"/>
  <c r="I12" i="5"/>
  <c r="H12" i="5"/>
  <c r="G12" i="5"/>
  <c r="F12" i="5"/>
  <c r="E12" i="5"/>
  <c r="D12" i="5"/>
  <c r="C12" i="5"/>
  <c r="C64" i="3"/>
  <c r="D64" i="3"/>
  <c r="E64" i="3"/>
  <c r="F64" i="3"/>
  <c r="I64" i="3"/>
  <c r="L64" i="3"/>
  <c r="O64" i="3"/>
  <c r="R64" i="3"/>
  <c r="S64" i="3"/>
  <c r="T64" i="3"/>
  <c r="U64" i="3"/>
  <c r="V64" i="3"/>
  <c r="W64" i="3"/>
  <c r="L51" i="3"/>
  <c r="I51" i="3"/>
  <c r="E51" i="3"/>
  <c r="F51" i="3"/>
  <c r="O51" i="3"/>
  <c r="R51" i="3"/>
  <c r="U51" i="3"/>
  <c r="D51" i="3"/>
  <c r="C51" i="3"/>
  <c r="D38" i="3"/>
  <c r="F38" i="3"/>
  <c r="I38" i="3"/>
  <c r="L38" i="3"/>
  <c r="P38" i="3"/>
  <c r="R38" i="3"/>
  <c r="U38" i="3"/>
  <c r="C38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R25" i="3"/>
  <c r="U25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BF19" i="5" l="1"/>
  <c r="BF45" i="5"/>
  <c r="BF20" i="5"/>
  <c r="BF7" i="5"/>
  <c r="BF6" i="5"/>
  <c r="BF58" i="5"/>
  <c r="BF59" i="5"/>
  <c r="BF46" i="5"/>
  <c r="BF33" i="5"/>
  <c r="BF32" i="5"/>
  <c r="L13" i="5"/>
  <c r="BF13" i="5" s="1"/>
  <c r="L12" i="5"/>
  <c r="L26" i="5"/>
  <c r="BF26" i="5" s="1"/>
  <c r="L38" i="5"/>
  <c r="BF38" i="5" s="1"/>
  <c r="L64" i="5"/>
  <c r="L25" i="5"/>
  <c r="BF25" i="5" s="1"/>
  <c r="BF65" i="5"/>
  <c r="BF12" i="5"/>
  <c r="BF51" i="5"/>
  <c r="BF64" i="5"/>
  <c r="BF52" i="5"/>
  <c r="BF39" i="5"/>
  <c r="AT12" i="3"/>
  <c r="AT25" i="3"/>
  <c r="AT38" i="3"/>
  <c r="AT51" i="3"/>
  <c r="AT64" i="3"/>
  <c r="AT65" i="3"/>
  <c r="X51" i="3"/>
  <c r="AA51" i="3"/>
  <c r="AD51" i="3"/>
  <c r="AI51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L51" i="3"/>
  <c r="AI38" i="3"/>
  <c r="X25" i="3"/>
  <c r="AA25" i="3"/>
  <c r="AD25" i="3"/>
  <c r="AI25" i="3"/>
  <c r="AL25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N13" i="3" l="1"/>
  <c r="AN65" i="3"/>
  <c r="E41" i="1" l="1"/>
  <c r="K29" i="1"/>
  <c r="AM13" i="3"/>
  <c r="AM65" i="3"/>
  <c r="AL13" i="3" l="1"/>
  <c r="AL26" i="3"/>
  <c r="AL52" i="3"/>
  <c r="AL65" i="3"/>
  <c r="K26" i="1" l="1"/>
  <c r="E38" i="1"/>
  <c r="AT59" i="3"/>
  <c r="AT58" i="3"/>
  <c r="AT52" i="3"/>
  <c r="AT46" i="3"/>
  <c r="AT45" i="3"/>
  <c r="AT39" i="3"/>
  <c r="AT33" i="3"/>
  <c r="AT32" i="3"/>
  <c r="AT26" i="3"/>
  <c r="AT20" i="3"/>
  <c r="AT19" i="3"/>
  <c r="AT13" i="3"/>
  <c r="AT7" i="3"/>
  <c r="AT6" i="3"/>
  <c r="AK13" i="3"/>
  <c r="AK65" i="3"/>
  <c r="AJ13" i="3" l="1"/>
  <c r="AI39" i="3" l="1"/>
  <c r="AI52" i="3"/>
  <c r="AI13" i="3"/>
  <c r="AI26" i="3"/>
  <c r="AI65" i="3"/>
  <c r="AJ65" i="3"/>
  <c r="K23" i="1" l="1"/>
  <c r="AF13" i="3"/>
  <c r="AG13" i="3"/>
  <c r="AH13" i="3"/>
  <c r="AF65" i="3"/>
  <c r="AG65" i="3"/>
  <c r="AH65" i="3"/>
  <c r="E31" i="1" l="1"/>
  <c r="AE13" i="3"/>
  <c r="AE65" i="3"/>
  <c r="AD13" i="3" l="1"/>
  <c r="AD26" i="3"/>
  <c r="AD52" i="3"/>
  <c r="AD65" i="3"/>
  <c r="AC13" i="3" l="1"/>
  <c r="AC65" i="3"/>
  <c r="D29" i="1" l="1"/>
  <c r="E28" i="1" s="1"/>
  <c r="J21" i="1"/>
  <c r="K20" i="1" s="1"/>
  <c r="AB13" i="3" l="1"/>
  <c r="AB65" i="3"/>
  <c r="AA13" i="3" l="1"/>
  <c r="AA26" i="3"/>
  <c r="AA52" i="3"/>
  <c r="AA65" i="3"/>
  <c r="J18" i="1" l="1"/>
  <c r="Z65" i="3"/>
  <c r="Z13" i="3"/>
  <c r="D26" i="1"/>
  <c r="O52" i="3" l="1"/>
  <c r="O65" i="3"/>
  <c r="L65" i="3"/>
  <c r="L52" i="3"/>
  <c r="U39" i="3"/>
  <c r="R39" i="3"/>
  <c r="P39" i="3"/>
  <c r="L39" i="3"/>
  <c r="R26" i="3"/>
  <c r="M13" i="3"/>
  <c r="L13" i="3"/>
  <c r="J13" i="3" l="1"/>
  <c r="I13" i="3"/>
  <c r="I65" i="3"/>
  <c r="I52" i="3"/>
  <c r="F13" i="3"/>
  <c r="F65" i="3"/>
  <c r="F52" i="3"/>
  <c r="F39" i="3"/>
  <c r="E65" i="3"/>
  <c r="E52" i="3"/>
  <c r="D65" i="3"/>
  <c r="D52" i="3"/>
  <c r="D39" i="3"/>
  <c r="C65" i="3"/>
  <c r="C52" i="3"/>
  <c r="I39" i="3"/>
  <c r="C39" i="3"/>
  <c r="D26" i="3"/>
  <c r="E26" i="3"/>
  <c r="F26" i="3"/>
  <c r="G26" i="3"/>
  <c r="H26" i="3"/>
  <c r="I26" i="3"/>
  <c r="J26" i="3"/>
  <c r="K26" i="3"/>
  <c r="C26" i="3"/>
  <c r="D13" i="3"/>
  <c r="E13" i="3"/>
  <c r="G13" i="3"/>
  <c r="H13" i="3"/>
  <c r="K13" i="3"/>
  <c r="C13" i="3"/>
  <c r="T65" i="3" l="1"/>
  <c r="Y65" i="3"/>
  <c r="Y13" i="3"/>
  <c r="X13" i="3"/>
  <c r="X26" i="3"/>
  <c r="X52" i="3"/>
  <c r="X65" i="3"/>
  <c r="W13" i="3"/>
  <c r="W65" i="3"/>
  <c r="V13" i="3"/>
  <c r="V65" i="3"/>
  <c r="U13" i="3"/>
  <c r="U26" i="3"/>
  <c r="U52" i="3"/>
  <c r="U65" i="3"/>
  <c r="R65" i="3"/>
  <c r="S65" i="3"/>
  <c r="S13" i="3"/>
  <c r="T13" i="3"/>
  <c r="R52" i="3"/>
  <c r="N13" i="3"/>
  <c r="O13" i="3"/>
  <c r="P13" i="3"/>
  <c r="Q13" i="3"/>
  <c r="R13" i="3"/>
  <c r="M26" i="3"/>
  <c r="N26" i="3"/>
  <c r="O26" i="3"/>
  <c r="L26" i="3"/>
  <c r="J17" i="1" l="1"/>
  <c r="K17" i="1" s="1"/>
  <c r="D25" i="1"/>
  <c r="E25" i="1" s="1"/>
  <c r="K7" i="1" l="1"/>
  <c r="K8" i="1"/>
  <c r="K9" i="1"/>
  <c r="K14" i="1" l="1"/>
  <c r="D23" i="1"/>
  <c r="D22" i="1" l="1"/>
  <c r="D21" i="1" l="1"/>
  <c r="E22" i="1" s="1"/>
  <c r="K11" i="1" l="1"/>
  <c r="E19" i="1" l="1"/>
  <c r="E16" i="1" l="1"/>
  <c r="E13" i="1" l="1"/>
  <c r="E10" i="1" l="1"/>
  <c r="E7" i="1"/>
  <c r="E4" i="1"/>
  <c r="K6" i="1" l="1"/>
  <c r="K5" i="1"/>
  <c r="K4" i="1"/>
</calcChain>
</file>

<file path=xl/sharedStrings.xml><?xml version="1.0" encoding="utf-8"?>
<sst xmlns="http://schemas.openxmlformats.org/spreadsheetml/2006/main" count="1086" uniqueCount="70">
  <si>
    <t>Muddy Pond</t>
  </si>
  <si>
    <t>Date</t>
  </si>
  <si>
    <t>Location</t>
  </si>
  <si>
    <t>Round</t>
  </si>
  <si>
    <t>Harris</t>
  </si>
  <si>
    <t>Plain St WTP</t>
  </si>
  <si>
    <t>Pratts</t>
  </si>
  <si>
    <t>Goddard</t>
  </si>
  <si>
    <t>Start Up</t>
  </si>
  <si>
    <t>Production Wells</t>
  </si>
  <si>
    <t>Screen House</t>
  </si>
  <si>
    <t>Plain St Raw</t>
  </si>
  <si>
    <t>Fennel - 3</t>
  </si>
  <si>
    <t>Fennel - 3A</t>
  </si>
  <si>
    <t>McNamara - 4</t>
  </si>
  <si>
    <t>Gurney - 5</t>
  </si>
  <si>
    <t xml:space="preserve">Result   (ppt) </t>
  </si>
  <si>
    <t>--</t>
  </si>
  <si>
    <t>Rear Hut at 1748 Central St</t>
  </si>
  <si>
    <t>Hut</t>
  </si>
  <si>
    <t>Muddy Raw - Screen House</t>
  </si>
  <si>
    <t>Flow</t>
  </si>
  <si>
    <t>Run Ave</t>
  </si>
  <si>
    <t>Qtrly Ave</t>
  </si>
  <si>
    <t>Muddy - FW</t>
  </si>
  <si>
    <t>Harris - FW</t>
  </si>
  <si>
    <t>Plain St - FW</t>
  </si>
  <si>
    <t>Pratts Ct - FW</t>
  </si>
  <si>
    <t>Goddard - FW</t>
  </si>
  <si>
    <t>N.G.</t>
  </si>
  <si>
    <t>2/28//23</t>
  </si>
  <si>
    <t>Harris Pond</t>
  </si>
  <si>
    <t>Pratts Court</t>
  </si>
  <si>
    <t>PFHxS</t>
  </si>
  <si>
    <t>PFHpA</t>
  </si>
  <si>
    <t>PFOA</t>
  </si>
  <si>
    <t>PFOS</t>
  </si>
  <si>
    <t>PFNA</t>
  </si>
  <si>
    <t>ND</t>
  </si>
  <si>
    <t>PFDA</t>
  </si>
  <si>
    <t>Red = Value Disqualified</t>
  </si>
  <si>
    <t>PFAS 6 TOTAL</t>
  </si>
  <si>
    <t>* EPA proposed 4ppt for PFOA &amp; PFOS and "Six PFAS" (1-6) on 3.14.23</t>
  </si>
  <si>
    <t>PFBS</t>
  </si>
  <si>
    <t>Running Ave</t>
  </si>
  <si>
    <t>Muddy</t>
  </si>
  <si>
    <t>Plain</t>
  </si>
  <si>
    <t>5/11/21 &amp; 5/25/21</t>
  </si>
  <si>
    <t>Qrtly Ave</t>
  </si>
  <si>
    <t>2022-2024</t>
  </si>
  <si>
    <t>Ave Flow</t>
  </si>
  <si>
    <t>Muddy Raw- Production Well (3 wells in wellfield)</t>
  </si>
  <si>
    <t xml:space="preserve">Ave Flow </t>
  </si>
  <si>
    <t>177 gpm</t>
  </si>
  <si>
    <t>100 gpm</t>
  </si>
  <si>
    <t>Flow per well 2021-2024</t>
  </si>
  <si>
    <t>277 gpm</t>
  </si>
  <si>
    <t>175 gpm</t>
  </si>
  <si>
    <t>275 gpm</t>
  </si>
  <si>
    <t>226 gpm</t>
  </si>
  <si>
    <t>Hazard Index</t>
  </si>
  <si>
    <t>HFPO-DA (GenX)</t>
  </si>
  <si>
    <t>Hazard Index = (HFPO/10)+(PFBS/2000)+(PFNA/10)+(PFHxS/10)</t>
  </si>
  <si>
    <t>2021 RAA</t>
  </si>
  <si>
    <t>2022 RAA</t>
  </si>
  <si>
    <t>2023 RAA</t>
  </si>
  <si>
    <t>2024 RAA</t>
  </si>
  <si>
    <t>Goddard-FW</t>
  </si>
  <si>
    <t>Harris-FW</t>
  </si>
  <si>
    <t>Pratts Ct-FW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</si>
</sst>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9999FF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24" borderId="53" applyNumberFormat="0" applyAlignment="0" applyProtection="0"/>
  </cellStyleXfs>
  <cellXfs count="5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6" borderId="7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4" fontId="0" fillId="3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4" fontId="0" fillId="6" borderId="12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4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0" fillId="4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left"/>
    </xf>
    <xf numFmtId="14" fontId="0" fillId="3" borderId="10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5" borderId="19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20" xfId="0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12" borderId="3" xfId="0" applyNumberForma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0" xfId="0" applyBorder="1" applyAlignment="1">
      <alignment horizontal="left"/>
    </xf>
    <xf numFmtId="14" fontId="0" fillId="12" borderId="22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0" fillId="12" borderId="7" xfId="0" applyNumberFormat="1" applyFill="1" applyBorder="1" applyAlignment="1">
      <alignment horizontal="center"/>
    </xf>
    <xf numFmtId="14" fontId="0" fillId="12" borderId="12" xfId="0" applyNumberForma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4" fontId="0" fillId="3" borderId="24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7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14" borderId="1" xfId="0" applyFont="1" applyFill="1" applyBorder="1"/>
    <xf numFmtId="0" fontId="5" fillId="14" borderId="1" xfId="0" applyFont="1" applyFill="1" applyBorder="1" applyAlignment="1">
      <alignment horizontal="center"/>
    </xf>
    <xf numFmtId="0" fontId="5" fillId="14" borderId="0" xfId="0" applyFont="1" applyFill="1" applyAlignment="1">
      <alignment horizontal="center"/>
    </xf>
    <xf numFmtId="0" fontId="5" fillId="14" borderId="0" xfId="0" applyFont="1" applyFill="1"/>
    <xf numFmtId="0" fontId="5" fillId="15" borderId="7" xfId="0" applyFont="1" applyFill="1" applyBorder="1" applyAlignment="1">
      <alignment horizontal="center"/>
    </xf>
    <xf numFmtId="0" fontId="5" fillId="15" borderId="1" xfId="0" applyFont="1" applyFill="1" applyBorder="1"/>
    <xf numFmtId="0" fontId="5" fillId="15" borderId="1" xfId="0" applyFont="1" applyFill="1" applyBorder="1" applyAlignment="1">
      <alignment horizontal="center"/>
    </xf>
    <xf numFmtId="0" fontId="5" fillId="15" borderId="1" xfId="0" quotePrefix="1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" fillId="15" borderId="0" xfId="0" applyFont="1" applyFill="1"/>
    <xf numFmtId="0" fontId="7" fillId="15" borderId="1" xfId="0" applyFont="1" applyFill="1" applyBorder="1" applyAlignment="1">
      <alignment horizontal="center"/>
    </xf>
    <xf numFmtId="0" fontId="5" fillId="8" borderId="13" xfId="0" applyFont="1" applyFill="1" applyBorder="1"/>
    <xf numFmtId="0" fontId="5" fillId="8" borderId="12" xfId="0" applyFont="1" applyFill="1" applyBorder="1"/>
    <xf numFmtId="0" fontId="5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0" xfId="0" applyFont="1" applyFill="1"/>
    <xf numFmtId="0" fontId="8" fillId="8" borderId="13" xfId="0" applyFont="1" applyFill="1" applyBorder="1" applyAlignment="1">
      <alignment horizontal="center"/>
    </xf>
    <xf numFmtId="2" fontId="5" fillId="8" borderId="13" xfId="0" applyNumberFormat="1" applyFont="1" applyFill="1" applyBorder="1" applyAlignment="1">
      <alignment horizontal="center"/>
    </xf>
    <xf numFmtId="0" fontId="5" fillId="13" borderId="13" xfId="0" applyFont="1" applyFill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5" fillId="14" borderId="27" xfId="0" applyNumberFormat="1" applyFont="1" applyFill="1" applyBorder="1" applyAlignment="1">
      <alignment horizontal="center"/>
    </xf>
    <xf numFmtId="2" fontId="5" fillId="15" borderId="27" xfId="0" applyNumberFormat="1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2" fontId="5" fillId="8" borderId="28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14" borderId="30" xfId="0" applyFont="1" applyFill="1" applyBorder="1" applyAlignment="1">
      <alignment horizontal="center"/>
    </xf>
    <xf numFmtId="0" fontId="5" fillId="15" borderId="30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5" fillId="14" borderId="27" xfId="0" applyFont="1" applyFill="1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13" borderId="0" xfId="0" applyNumberFormat="1" applyFont="1" applyFill="1" applyAlignment="1">
      <alignment horizontal="center" wrapText="1"/>
    </xf>
    <xf numFmtId="164" fontId="5" fillId="1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Fill="1" applyAlignment="1">
      <alignment horizontal="center"/>
    </xf>
    <xf numFmtId="0" fontId="5" fillId="13" borderId="32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5" fillId="15" borderId="33" xfId="0" applyFont="1" applyFill="1" applyBorder="1" applyAlignment="1">
      <alignment horizontal="center"/>
    </xf>
    <xf numFmtId="0" fontId="5" fillId="13" borderId="33" xfId="0" applyFont="1" applyFill="1" applyBorder="1" applyAlignment="1">
      <alignment horizontal="center"/>
    </xf>
    <xf numFmtId="0" fontId="5" fillId="13" borderId="34" xfId="0" applyFont="1" applyFill="1" applyBorder="1" applyAlignment="1">
      <alignment horizontal="center"/>
    </xf>
    <xf numFmtId="0" fontId="5" fillId="8" borderId="35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/>
    </xf>
    <xf numFmtId="14" fontId="0" fillId="6" borderId="19" xfId="0" applyNumberForma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14" fontId="0" fillId="16" borderId="3" xfId="0" applyNumberFormat="1" applyFill="1" applyBorder="1" applyAlignment="1">
      <alignment horizontal="center"/>
    </xf>
    <xf numFmtId="14" fontId="0" fillId="16" borderId="7" xfId="0" applyNumberForma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14" fontId="0" fillId="16" borderId="19" xfId="0" applyNumberFormat="1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7" fillId="8" borderId="36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5" fontId="8" fillId="0" borderId="33" xfId="0" applyNumberFormat="1" applyFont="1" applyFill="1" applyBorder="1" applyAlignment="1">
      <alignment horizontal="center"/>
    </xf>
    <xf numFmtId="0" fontId="5" fillId="13" borderId="26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7" fillId="13" borderId="27" xfId="0" applyFont="1" applyFill="1" applyBorder="1" applyAlignment="1">
      <alignment horizontal="center"/>
    </xf>
    <xf numFmtId="14" fontId="0" fillId="17" borderId="3" xfId="0" applyNumberForma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5" fillId="13" borderId="0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center"/>
    </xf>
    <xf numFmtId="0" fontId="8" fillId="13" borderId="0" xfId="0" applyFont="1" applyFill="1" applyBorder="1" applyAlignment="1">
      <alignment horizontal="center"/>
    </xf>
    <xf numFmtId="165" fontId="8" fillId="13" borderId="0" xfId="0" applyNumberFormat="1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13" borderId="33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14" fontId="0" fillId="17" borderId="7" xfId="0" applyNumberFormat="1" applyFill="1" applyBorder="1" applyAlignment="1">
      <alignment horizontal="center"/>
    </xf>
    <xf numFmtId="165" fontId="8" fillId="13" borderId="3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8" fillId="0" borderId="27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4" fontId="2" fillId="17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165" fontId="8" fillId="7" borderId="27" xfId="0" applyNumberFormat="1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165" fontId="8" fillId="7" borderId="33" xfId="0" applyNumberFormat="1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14" fontId="2" fillId="17" borderId="19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0" fillId="17" borderId="19" xfId="0" applyNumberFormat="1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8" borderId="28" xfId="0" applyNumberFormat="1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0" fillId="19" borderId="35" xfId="0" applyFill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5" fillId="19" borderId="37" xfId="0" applyFont="1" applyFill="1" applyBorder="1" applyAlignment="1">
      <alignment horizontal="center"/>
    </xf>
    <xf numFmtId="0" fontId="0" fillId="19" borderId="38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0" fillId="17" borderId="2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5" fontId="5" fillId="2" borderId="8" xfId="0" applyNumberFormat="1" applyFont="1" applyFill="1" applyBorder="1" applyAlignment="1">
      <alignment horizontal="center"/>
    </xf>
    <xf numFmtId="165" fontId="5" fillId="8" borderId="8" xfId="0" applyNumberFormat="1" applyFont="1" applyFill="1" applyBorder="1" applyAlignment="1">
      <alignment horizontal="center"/>
    </xf>
    <xf numFmtId="165" fontId="5" fillId="5" borderId="8" xfId="0" applyNumberFormat="1" applyFont="1" applyFill="1" applyBorder="1" applyAlignment="1">
      <alignment horizontal="center"/>
    </xf>
    <xf numFmtId="165" fontId="5" fillId="12" borderId="8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5" fillId="6" borderId="8" xfId="0" applyNumberFormat="1" applyFont="1" applyFill="1" applyBorder="1" applyAlignment="1">
      <alignment horizontal="center"/>
    </xf>
    <xf numFmtId="165" fontId="5" fillId="16" borderId="8" xfId="0" applyNumberFormat="1" applyFont="1" applyFill="1" applyBorder="1" applyAlignment="1">
      <alignment horizontal="center"/>
    </xf>
    <xf numFmtId="165" fontId="5" fillId="17" borderId="8" xfId="0" applyNumberFormat="1" applyFont="1" applyFill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/>
    </xf>
    <xf numFmtId="165" fontId="7" fillId="13" borderId="27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65" fontId="8" fillId="13" borderId="27" xfId="0" applyNumberFormat="1" applyFont="1" applyFill="1" applyBorder="1" applyAlignment="1">
      <alignment horizontal="center"/>
    </xf>
    <xf numFmtId="14" fontId="3" fillId="2" borderId="19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4" fontId="0" fillId="8" borderId="3" xfId="0" applyNumberFormat="1" applyFill="1" applyBorder="1" applyAlignment="1">
      <alignment horizontal="center"/>
    </xf>
    <xf numFmtId="14" fontId="0" fillId="2" borderId="19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4" fontId="0" fillId="8" borderId="7" xfId="0" applyNumberFormat="1" applyFill="1" applyBorder="1" applyAlignment="1">
      <alignment horizontal="center"/>
    </xf>
    <xf numFmtId="0" fontId="0" fillId="0" borderId="0" xfId="0" applyBorder="1"/>
    <xf numFmtId="165" fontId="0" fillId="8" borderId="1" xfId="0" applyNumberFormat="1" applyFill="1" applyBorder="1" applyAlignment="1">
      <alignment horizontal="center"/>
    </xf>
    <xf numFmtId="0" fontId="5" fillId="20" borderId="19" xfId="0" applyFont="1" applyFill="1" applyBorder="1"/>
    <xf numFmtId="0" fontId="5" fillId="20" borderId="20" xfId="0" applyFont="1" applyFill="1" applyBorder="1"/>
    <xf numFmtId="0" fontId="5" fillId="20" borderId="20" xfId="0" applyFont="1" applyFill="1" applyBorder="1" applyAlignment="1">
      <alignment horizontal="center"/>
    </xf>
    <xf numFmtId="0" fontId="5" fillId="20" borderId="41" xfId="0" applyFont="1" applyFill="1" applyBorder="1" applyAlignment="1">
      <alignment horizontal="center"/>
    </xf>
    <xf numFmtId="0" fontId="5" fillId="20" borderId="42" xfId="0" applyFont="1" applyFill="1" applyBorder="1" applyAlignment="1">
      <alignment horizontal="center"/>
    </xf>
    <xf numFmtId="0" fontId="5" fillId="20" borderId="34" xfId="0" applyFont="1" applyFill="1" applyBorder="1" applyAlignment="1">
      <alignment horizontal="center"/>
    </xf>
    <xf numFmtId="0" fontId="5" fillId="20" borderId="40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5" fillId="20" borderId="43" xfId="0" applyFont="1" applyFill="1" applyBorder="1" applyAlignment="1">
      <alignment horizontal="center"/>
    </xf>
    <xf numFmtId="2" fontId="5" fillId="20" borderId="40" xfId="0" applyNumberFormat="1" applyFont="1" applyFill="1" applyBorder="1" applyAlignment="1">
      <alignment horizontal="center"/>
    </xf>
    <xf numFmtId="2" fontId="5" fillId="20" borderId="28" xfId="0" applyNumberFormat="1" applyFont="1" applyFill="1" applyBorder="1" applyAlignment="1">
      <alignment horizontal="center"/>
    </xf>
    <xf numFmtId="2" fontId="5" fillId="20" borderId="20" xfId="0" applyNumberFormat="1" applyFont="1" applyFill="1" applyBorder="1" applyAlignment="1">
      <alignment horizontal="center"/>
    </xf>
    <xf numFmtId="2" fontId="5" fillId="20" borderId="34" xfId="0" applyNumberFormat="1" applyFont="1" applyFill="1" applyBorder="1" applyAlignment="1">
      <alignment horizontal="center"/>
    </xf>
    <xf numFmtId="2" fontId="5" fillId="20" borderId="41" xfId="0" applyNumberFormat="1" applyFont="1" applyFill="1" applyBorder="1" applyAlignment="1">
      <alignment horizontal="center"/>
    </xf>
    <xf numFmtId="0" fontId="5" fillId="13" borderId="44" xfId="0" applyFont="1" applyFill="1" applyBorder="1" applyAlignment="1">
      <alignment horizontal="center"/>
    </xf>
    <xf numFmtId="0" fontId="6" fillId="13" borderId="45" xfId="0" applyFont="1" applyFill="1" applyBorder="1" applyAlignment="1">
      <alignment horizontal="center"/>
    </xf>
    <xf numFmtId="0" fontId="5" fillId="13" borderId="45" xfId="0" applyFont="1" applyFill="1" applyBorder="1" applyAlignment="1">
      <alignment horizontal="center"/>
    </xf>
    <xf numFmtId="0" fontId="5" fillId="14" borderId="45" xfId="0" applyFont="1" applyFill="1" applyBorder="1" applyAlignment="1">
      <alignment horizontal="center"/>
    </xf>
    <xf numFmtId="0" fontId="5" fillId="15" borderId="45" xfId="0" applyFont="1" applyFill="1" applyBorder="1" applyAlignment="1">
      <alignment horizontal="center"/>
    </xf>
    <xf numFmtId="0" fontId="7" fillId="13" borderId="45" xfId="0" applyFont="1" applyFill="1" applyBorder="1" applyAlignment="1">
      <alignment horizontal="center"/>
    </xf>
    <xf numFmtId="2" fontId="5" fillId="20" borderId="46" xfId="0" applyNumberFormat="1" applyFont="1" applyFill="1" applyBorder="1" applyAlignment="1">
      <alignment horizontal="center"/>
    </xf>
    <xf numFmtId="0" fontId="5" fillId="8" borderId="47" xfId="0" applyFont="1" applyFill="1" applyBorder="1" applyAlignment="1">
      <alignment horizontal="center"/>
    </xf>
    <xf numFmtId="2" fontId="5" fillId="20" borderId="48" xfId="0" applyNumberFormat="1" applyFont="1" applyFill="1" applyBorder="1" applyAlignment="1">
      <alignment horizontal="center"/>
    </xf>
    <xf numFmtId="0" fontId="5" fillId="15" borderId="45" xfId="0" quotePrefix="1" applyFont="1" applyFill="1" applyBorder="1" applyAlignment="1">
      <alignment horizontal="center"/>
    </xf>
    <xf numFmtId="0" fontId="5" fillId="13" borderId="47" xfId="0" applyFont="1" applyFill="1" applyBorder="1" applyAlignment="1">
      <alignment horizontal="center"/>
    </xf>
    <xf numFmtId="164" fontId="8" fillId="21" borderId="49" xfId="0" applyNumberFormat="1" applyFont="1" applyFill="1" applyBorder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2" fontId="8" fillId="21" borderId="27" xfId="0" applyNumberFormat="1" applyFont="1" applyFill="1" applyBorder="1" applyAlignment="1">
      <alignment horizontal="center"/>
    </xf>
    <xf numFmtId="0" fontId="8" fillId="14" borderId="2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2" fontId="8" fillId="20" borderId="27" xfId="0" applyNumberFormat="1" applyFont="1" applyFill="1" applyBorder="1" applyAlignment="1">
      <alignment horizontal="center"/>
    </xf>
    <xf numFmtId="2" fontId="8" fillId="8" borderId="27" xfId="0" applyNumberFormat="1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2" fontId="8" fillId="14" borderId="27" xfId="0" applyNumberFormat="1" applyFont="1" applyFill="1" applyBorder="1" applyAlignment="1">
      <alignment horizontal="center"/>
    </xf>
    <xf numFmtId="2" fontId="8" fillId="15" borderId="27" xfId="0" applyNumberFormat="1" applyFont="1" applyFill="1" applyBorder="1" applyAlignment="1">
      <alignment horizontal="center"/>
    </xf>
    <xf numFmtId="0" fontId="8" fillId="8" borderId="2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46" xfId="0" applyNumberFormat="1" applyFont="1" applyFill="1" applyBorder="1" applyAlignment="1">
      <alignment horizontal="center"/>
    </xf>
    <xf numFmtId="2" fontId="8" fillId="0" borderId="51" xfId="0" applyNumberFormat="1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2" fontId="5" fillId="0" borderId="40" xfId="0" applyNumberFormat="1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165" fontId="5" fillId="0" borderId="28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6" fillId="0" borderId="30" xfId="0" applyFont="1" applyBorder="1"/>
    <xf numFmtId="0" fontId="5" fillId="0" borderId="44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2" fontId="5" fillId="0" borderId="46" xfId="0" applyNumberFormat="1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6" fillId="0" borderId="45" xfId="0" applyFont="1" applyFill="1" applyBorder="1"/>
    <xf numFmtId="0" fontId="5" fillId="0" borderId="48" xfId="0" applyFont="1" applyFill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2" fontId="8" fillId="4" borderId="27" xfId="0" applyNumberFormat="1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7" xfId="0" applyFont="1" applyFill="1" applyBorder="1"/>
    <xf numFmtId="2" fontId="8" fillId="8" borderId="28" xfId="0" applyNumberFormat="1" applyFont="1" applyFill="1" applyBorder="1" applyAlignment="1">
      <alignment horizontal="center"/>
    </xf>
    <xf numFmtId="164" fontId="8" fillId="4" borderId="49" xfId="0" applyNumberFormat="1" applyFont="1" applyFill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23" borderId="26" xfId="0" applyFont="1" applyFill="1" applyBorder="1" applyAlignment="1">
      <alignment horizontal="center"/>
    </xf>
    <xf numFmtId="2" fontId="8" fillId="23" borderId="27" xfId="0" applyNumberFormat="1" applyFont="1" applyFill="1" applyBorder="1" applyAlignment="1">
      <alignment horizontal="center"/>
    </xf>
    <xf numFmtId="0" fontId="8" fillId="23" borderId="27" xfId="0" applyFont="1" applyFill="1" applyBorder="1" applyAlignment="1">
      <alignment horizontal="center"/>
    </xf>
    <xf numFmtId="2" fontId="8" fillId="22" borderId="27" xfId="0" applyNumberFormat="1" applyFont="1" applyFill="1" applyBorder="1" applyAlignment="1">
      <alignment horizontal="center"/>
    </xf>
    <xf numFmtId="2" fontId="8" fillId="20" borderId="43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7" fillId="0" borderId="33" xfId="0" applyNumberFormat="1" applyFont="1" applyFill="1" applyBorder="1" applyAlignment="1">
      <alignment horizontal="center"/>
    </xf>
    <xf numFmtId="165" fontId="5" fillId="8" borderId="36" xfId="0" applyNumberFormat="1" applyFont="1" applyFill="1" applyBorder="1" applyAlignment="1">
      <alignment horizontal="center"/>
    </xf>
    <xf numFmtId="0" fontId="8" fillId="20" borderId="27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2" fontId="8" fillId="5" borderId="27" xfId="0" applyNumberFormat="1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14" fontId="0" fillId="8" borderId="19" xfId="0" applyNumberForma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165" fontId="0" fillId="8" borderId="20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0" fillId="8" borderId="8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4" fontId="3" fillId="10" borderId="54" xfId="0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5" fontId="0" fillId="15" borderId="1" xfId="0" applyNumberFormat="1" applyFill="1" applyBorder="1" applyAlignment="1">
      <alignment horizontal="center"/>
    </xf>
    <xf numFmtId="14" fontId="0" fillId="25" borderId="3" xfId="0" applyNumberFormat="1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14" fontId="0" fillId="25" borderId="3" xfId="0" applyNumberFormat="1" applyFont="1" applyFill="1" applyBorder="1" applyAlignment="1">
      <alignment horizontal="center"/>
    </xf>
    <xf numFmtId="14" fontId="0" fillId="25" borderId="12" xfId="0" applyNumberFormat="1" applyFont="1" applyFill="1" applyBorder="1" applyAlignment="1">
      <alignment horizontal="center"/>
    </xf>
    <xf numFmtId="0" fontId="0" fillId="25" borderId="4" xfId="0" applyFont="1" applyFill="1" applyBorder="1" applyAlignment="1">
      <alignment horizontal="center"/>
    </xf>
    <xf numFmtId="0" fontId="0" fillId="25" borderId="13" xfId="0" applyFont="1" applyFill="1" applyBorder="1" applyAlignment="1">
      <alignment horizontal="center"/>
    </xf>
    <xf numFmtId="165" fontId="0" fillId="25" borderId="8" xfId="0" applyNumberFormat="1" applyFill="1" applyBorder="1" applyAlignment="1">
      <alignment horizontal="center"/>
    </xf>
    <xf numFmtId="14" fontId="0" fillId="18" borderId="7" xfId="0" applyNumberFormat="1" applyFill="1" applyBorder="1" applyAlignment="1">
      <alignment horizontal="center"/>
    </xf>
    <xf numFmtId="0" fontId="9" fillId="18" borderId="49" xfId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4" fontId="0" fillId="10" borderId="3" xfId="0" applyNumberForma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5" xfId="0" applyBorder="1" applyAlignment="1">
      <alignment horizontal="center"/>
    </xf>
    <xf numFmtId="14" fontId="0" fillId="10" borderId="12" xfId="0" applyNumberFormat="1" applyFont="1" applyFill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1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6" borderId="1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4" fontId="0" fillId="10" borderId="19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5" fontId="0" fillId="10" borderId="20" xfId="0" applyNumberFormat="1" applyFill="1" applyBorder="1" applyAlignment="1">
      <alignment horizontal="center"/>
    </xf>
    <xf numFmtId="14" fontId="0" fillId="26" borderId="1" xfId="0" applyNumberFormat="1" applyFill="1" applyBorder="1" applyAlignment="1">
      <alignment horizontal="center"/>
    </xf>
    <xf numFmtId="14" fontId="0" fillId="16" borderId="1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14" fontId="0" fillId="27" borderId="11" xfId="0" applyNumberFormat="1" applyFill="1" applyBorder="1" applyAlignment="1">
      <alignment horizontal="center"/>
    </xf>
    <xf numFmtId="0" fontId="0" fillId="27" borderId="11" xfId="0" applyFill="1" applyBorder="1" applyAlignment="1">
      <alignment horizontal="center"/>
    </xf>
    <xf numFmtId="14" fontId="0" fillId="10" borderId="13" xfId="0" applyNumberFormat="1" applyFill="1" applyBorder="1" applyAlignment="1">
      <alignment horizontal="center"/>
    </xf>
    <xf numFmtId="14" fontId="0" fillId="26" borderId="11" xfId="0" applyNumberFormat="1" applyFill="1" applyBorder="1" applyAlignment="1">
      <alignment horizontal="center"/>
    </xf>
    <xf numFmtId="14" fontId="0" fillId="16" borderId="13" xfId="0" applyNumberFormat="1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14" fontId="0" fillId="10" borderId="11" xfId="0" applyNumberForma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14" fontId="0" fillId="25" borderId="12" xfId="0" applyNumberFormat="1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14" fontId="0" fillId="26" borderId="11" xfId="0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26" borderId="11" xfId="0" applyFont="1" applyFill="1" applyBorder="1" applyAlignment="1">
      <alignment horizontal="center"/>
    </xf>
    <xf numFmtId="14" fontId="0" fillId="26" borderId="13" xfId="0" applyNumberFormat="1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165" fontId="5" fillId="2" borderId="30" xfId="0" applyNumberFormat="1" applyFont="1" applyFill="1" applyBorder="1" applyAlignment="1">
      <alignment horizontal="center"/>
    </xf>
    <xf numFmtId="165" fontId="5" fillId="8" borderId="30" xfId="0" applyNumberFormat="1" applyFont="1" applyFill="1" applyBorder="1" applyAlignment="1">
      <alignment horizontal="center"/>
    </xf>
    <xf numFmtId="165" fontId="5" fillId="15" borderId="30" xfId="0" applyNumberFormat="1" applyFon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165" fontId="5" fillId="20" borderId="30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14" borderId="2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26" borderId="20" xfId="0" applyNumberForma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26" borderId="20" xfId="0" applyFont="1" applyFill="1" applyBorder="1" applyAlignment="1">
      <alignment horizontal="center"/>
    </xf>
    <xf numFmtId="0" fontId="0" fillId="0" borderId="20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4" fontId="0" fillId="3" borderId="44" xfId="0" applyNumberFormat="1" applyFill="1" applyBorder="1" applyAlignment="1">
      <alignment horizontal="center"/>
    </xf>
    <xf numFmtId="14" fontId="0" fillId="3" borderId="45" xfId="0" applyNumberFormat="1" applyFill="1" applyBorder="1" applyAlignment="1">
      <alignment horizontal="center"/>
    </xf>
    <xf numFmtId="14" fontId="0" fillId="3" borderId="47" xfId="0" applyNumberFormat="1" applyFill="1" applyBorder="1" applyAlignment="1">
      <alignment horizontal="center"/>
    </xf>
    <xf numFmtId="14" fontId="0" fillId="6" borderId="44" xfId="0" applyNumberFormat="1" applyFill="1" applyBorder="1" applyAlignment="1">
      <alignment horizontal="center"/>
    </xf>
    <xf numFmtId="14" fontId="0" fillId="6" borderId="45" xfId="0" applyNumberFormat="1" applyFill="1" applyBorder="1" applyAlignment="1">
      <alignment horizontal="center"/>
    </xf>
    <xf numFmtId="14" fontId="0" fillId="6" borderId="47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0" fillId="2" borderId="45" xfId="0" applyNumberFormat="1" applyFill="1" applyBorder="1" applyAlignment="1">
      <alignment horizontal="center"/>
    </xf>
    <xf numFmtId="14" fontId="0" fillId="2" borderId="47" xfId="0" applyNumberFormat="1" applyFill="1" applyBorder="1" applyAlignment="1">
      <alignment horizontal="center"/>
    </xf>
    <xf numFmtId="14" fontId="0" fillId="4" borderId="44" xfId="0" applyNumberFormat="1" applyFill="1" applyBorder="1" applyAlignment="1">
      <alignment horizontal="center"/>
    </xf>
    <xf numFmtId="14" fontId="0" fillId="4" borderId="45" xfId="0" applyNumberFormat="1" applyFill="1" applyBorder="1" applyAlignment="1">
      <alignment horizontal="center"/>
    </xf>
    <xf numFmtId="14" fontId="0" fillId="4" borderId="47" xfId="0" applyNumberFormat="1" applyFill="1" applyBorder="1" applyAlignment="1">
      <alignment horizontal="center"/>
    </xf>
    <xf numFmtId="14" fontId="0" fillId="15" borderId="44" xfId="0" applyNumberFormat="1" applyFill="1" applyBorder="1" applyAlignment="1">
      <alignment horizontal="center"/>
    </xf>
    <xf numFmtId="14" fontId="0" fillId="15" borderId="45" xfId="0" applyNumberFormat="1" applyFill="1" applyBorder="1" applyAlignment="1">
      <alignment horizontal="center"/>
    </xf>
    <xf numFmtId="14" fontId="0" fillId="15" borderId="48" xfId="0" applyNumberFormat="1" applyFill="1" applyBorder="1" applyAlignment="1">
      <alignment horizontal="center"/>
    </xf>
    <xf numFmtId="14" fontId="0" fillId="20" borderId="44" xfId="0" applyNumberFormat="1" applyFill="1" applyBorder="1" applyAlignment="1">
      <alignment horizontal="center"/>
    </xf>
    <xf numFmtId="14" fontId="0" fillId="20" borderId="45" xfId="0" applyNumberFormat="1" applyFill="1" applyBorder="1" applyAlignment="1">
      <alignment horizontal="center"/>
    </xf>
    <xf numFmtId="14" fontId="0" fillId="20" borderId="48" xfId="0" applyNumberFormat="1" applyFill="1" applyBorder="1" applyAlignment="1">
      <alignment horizontal="center"/>
    </xf>
    <xf numFmtId="14" fontId="0" fillId="14" borderId="44" xfId="0" applyNumberFormat="1" applyFill="1" applyBorder="1" applyAlignment="1">
      <alignment horizontal="center"/>
    </xf>
    <xf numFmtId="14" fontId="0" fillId="14" borderId="45" xfId="0" applyNumberFormat="1" applyFill="1" applyBorder="1" applyAlignment="1">
      <alignment horizontal="center"/>
    </xf>
    <xf numFmtId="14" fontId="0" fillId="14" borderId="57" xfId="0" applyNumberFormat="1" applyFill="1" applyBorder="1" applyAlignment="1">
      <alignment horizontal="center"/>
    </xf>
    <xf numFmtId="14" fontId="0" fillId="10" borderId="45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10" borderId="20" xfId="0" applyNumberFormat="1" applyFill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10" borderId="47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6" borderId="58" xfId="0" applyFont="1" applyFill="1" applyBorder="1" applyAlignment="1">
      <alignment horizontal="center"/>
    </xf>
    <xf numFmtId="165" fontId="5" fillId="10" borderId="13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0" fillId="26" borderId="13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14" fontId="0" fillId="2" borderId="20" xfId="0" applyNumberFormat="1" applyFill="1" applyBorder="1" applyAlignment="1">
      <alignment horizontal="center"/>
    </xf>
    <xf numFmtId="14" fontId="0" fillId="2" borderId="16" xfId="0" applyNumberForma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left"/>
    </xf>
    <xf numFmtId="0" fontId="12" fillId="0" borderId="1" xfId="0" applyFont="1" applyBorder="1" applyAlignment="1">
      <alignment horizontal="center"/>
    </xf>
    <xf numFmtId="14" fontId="3" fillId="26" borderId="1" xfId="0" applyNumberFormat="1" applyFont="1" applyFill="1" applyBorder="1" applyAlignment="1">
      <alignment horizontal="center"/>
    </xf>
    <xf numFmtId="0" fontId="3" fillId="26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0" fillId="26" borderId="0" xfId="0" applyNumberFormat="1" applyFill="1" applyBorder="1" applyAlignment="1">
      <alignment horizontal="center"/>
    </xf>
    <xf numFmtId="0" fontId="0" fillId="26" borderId="0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9999FF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37</xdr:row>
      <xdr:rowOff>114150</xdr:rowOff>
    </xdr:from>
    <xdr:to>
      <xdr:col>6</xdr:col>
      <xdr:colOff>28935</xdr:colOff>
      <xdr:row>37</xdr:row>
      <xdr:rowOff>114510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/>
            <xdr14:cNvContentPartPr/>
          </xdr14:nvContentPartPr>
          <xdr14:nvPr macro=""/>
          <xdr14:xfrm>
            <a:off x="3876675" y="5886300"/>
            <a:ext cx="360" cy="360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870195" y="5879820"/>
              <a:ext cx="13320" cy="133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22.85714" units="1/cm"/>
          <inkml:channelProperty channel="Y" name="resolution" value="22.78932" units="1/cm"/>
          <inkml:channelProperty channel="T" name="resolution" value="1" units="1/dev"/>
        </inkml:channelProperties>
      </inkml:inkSource>
      <inkml:timestamp xml:id="ts0" timeString="2024-08-27T18:02:22.228"/>
    </inkml:context>
    <inkml:brush xml:id="br0">
      <inkml:brushProperty name="width" value="0.03528" units="cm"/>
      <inkml:brushProperty name="height" value="0.03528" units="cm"/>
    </inkml:brush>
  </inkml:definitions>
  <inkml:traceGroup>
    <inkml:annotationXML>
      <emma:emma xmlns:emma="http://www.w3.org/2003/04/emma" version="1.0">
        <emma:interpretation id="{4319EEEC-A1F9-48A7-A629-3E19FB79F14E}" emma:medium="tactile" emma:mode="ink">
          <msink:context xmlns:msink="http://schemas.microsoft.com/ink/2010/main" type="writingRegion" rotatedBoundingBox="10768,16350 10783,16350 10783,16365 10768,16365"/>
        </emma:interpretation>
      </emma:emma>
    </inkml:annotationXML>
    <inkml:traceGroup>
      <inkml:annotationXML>
        <emma:emma xmlns:emma="http://www.w3.org/2003/04/emma" version="1.0">
          <emma:interpretation id="{FD20851D-DE51-42CD-AD9E-C2E5C3B975B6}" emma:medium="tactile" emma:mode="ink">
            <msink:context xmlns:msink="http://schemas.microsoft.com/ink/2010/main" type="paragraph" rotatedBoundingBox="10768,16350 10783,16350 10783,16365 10768,16365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451870D-690A-419C-89F9-682A7BBB239E}" emma:medium="tactile" emma:mode="ink">
              <msink:context xmlns:msink="http://schemas.microsoft.com/ink/2010/main" type="line" rotatedBoundingBox="10768,16350 10783,16350 10783,16365 10768,16365"/>
            </emma:interpretation>
          </emma:emma>
        </inkml:annotationXML>
        <inkml:traceGroup>
          <inkml:annotationXML>
            <emma:emma xmlns:emma="http://www.w3.org/2003/04/emma" version="1.0">
              <emma:interpretation id="{9A837D16-B718-474C-9B6B-1528B6F1C990}" emma:medium="tactile" emma:mode="ink">
                <msink:context xmlns:msink="http://schemas.microsoft.com/ink/2010/main" type="inkWord" rotatedBoundingBox="10768,16350 10783,16350 10783,16365 10768,16365"/>
              </emma:interpretation>
            </emma:emma>
          </inkml:annotationXML>
          <inkml:trace contextRef="#ctx0" brushRef="#br0">0 0 0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tabSelected="1" zoomScaleNormal="100" workbookViewId="0">
      <selection activeCell="A99" sqref="A99"/>
    </sheetView>
  </sheetViews>
  <sheetFormatPr defaultColWidth="9.140625" defaultRowHeight="15" x14ac:dyDescent="0.25"/>
  <cols>
    <col min="1" max="1" width="11" style="1" bestFit="1" customWidth="1"/>
    <col min="2" max="2" width="9.140625" style="1"/>
    <col min="3" max="3" width="16.28515625" style="1" bestFit="1" customWidth="1"/>
    <col min="4" max="4" width="9.140625" style="1"/>
    <col min="5" max="5" width="9.5703125" style="1" bestFit="1" customWidth="1"/>
    <col min="6" max="6" width="2.5703125" style="1" customWidth="1"/>
    <col min="7" max="7" width="11" style="1" bestFit="1" customWidth="1"/>
    <col min="8" max="8" width="9.140625" style="1"/>
    <col min="9" max="9" width="16.28515625" style="1" customWidth="1"/>
    <col min="10" max="10" width="9.140625" style="1" customWidth="1"/>
    <col min="11" max="11" width="9.5703125" style="1" bestFit="1" customWidth="1"/>
    <col min="12" max="12" width="4.42578125" style="1" customWidth="1"/>
    <col min="13" max="13" width="10.7109375" style="1" bestFit="1" customWidth="1"/>
    <col min="14" max="14" width="9.140625" style="1"/>
    <col min="15" max="15" width="13.140625" style="2" bestFit="1" customWidth="1"/>
    <col min="16" max="17" width="9.140625" style="1"/>
    <col min="18" max="18" width="5.140625" style="1" customWidth="1"/>
    <col min="19" max="19" width="10.7109375" style="1" bestFit="1" customWidth="1"/>
    <col min="20" max="20" width="9.140625" style="1"/>
    <col min="21" max="21" width="12.7109375" style="1" bestFit="1" customWidth="1"/>
    <col min="22" max="23" width="9.140625" style="1"/>
    <col min="24" max="24" width="3.7109375" style="1" customWidth="1"/>
    <col min="25" max="25" width="10.7109375" style="1" bestFit="1" customWidth="1"/>
    <col min="26" max="26" width="9.140625" style="1"/>
    <col min="27" max="27" width="12.85546875" style="1" bestFit="1" customWidth="1"/>
    <col min="28" max="16384" width="9.140625" style="1"/>
  </cols>
  <sheetData>
    <row r="1" spans="1:29" s="3" customFormat="1" ht="16.5" thickBot="1" x14ac:dyDescent="0.3">
      <c r="A1" s="518" t="s">
        <v>0</v>
      </c>
      <c r="B1" s="519"/>
      <c r="C1" s="519"/>
      <c r="D1" s="519"/>
      <c r="E1" s="520"/>
      <c r="F1" s="22"/>
      <c r="G1" s="515" t="s">
        <v>7</v>
      </c>
      <c r="H1" s="516"/>
      <c r="I1" s="516"/>
      <c r="J1" s="516"/>
      <c r="K1" s="517"/>
      <c r="L1" s="21"/>
      <c r="X1" s="21"/>
    </row>
    <row r="2" spans="1:29" s="3" customFormat="1" ht="33.75" customHeight="1" thickBot="1" x14ac:dyDescent="0.3">
      <c r="A2" s="64" t="s">
        <v>1</v>
      </c>
      <c r="B2" s="65" t="s">
        <v>3</v>
      </c>
      <c r="C2" s="65" t="s">
        <v>2</v>
      </c>
      <c r="D2" s="66" t="s">
        <v>16</v>
      </c>
      <c r="E2" s="67" t="s">
        <v>23</v>
      </c>
      <c r="F2" s="22"/>
      <c r="G2" s="243" t="s">
        <v>1</v>
      </c>
      <c r="H2" s="244" t="s">
        <v>3</v>
      </c>
      <c r="I2" s="244" t="s">
        <v>2</v>
      </c>
      <c r="J2" s="245" t="s">
        <v>16</v>
      </c>
      <c r="K2" s="246" t="s">
        <v>48</v>
      </c>
      <c r="L2" s="22"/>
      <c r="X2" s="22"/>
    </row>
    <row r="3" spans="1:29" ht="16.5" hidden="1" customHeight="1" x14ac:dyDescent="0.25">
      <c r="A3" s="61">
        <v>44306</v>
      </c>
      <c r="B3" s="33" t="s">
        <v>8</v>
      </c>
      <c r="C3" s="33" t="s">
        <v>24</v>
      </c>
      <c r="D3" s="62">
        <v>18.3</v>
      </c>
      <c r="E3" s="63"/>
      <c r="F3" s="11"/>
      <c r="G3" s="30">
        <v>44306</v>
      </c>
      <c r="H3" s="8">
        <v>1</v>
      </c>
      <c r="I3" s="8" t="s">
        <v>28</v>
      </c>
      <c r="J3" s="8">
        <v>11.1</v>
      </c>
      <c r="K3" s="24"/>
      <c r="L3" s="11"/>
      <c r="X3" s="11"/>
    </row>
    <row r="4" spans="1:29" ht="16.5" hidden="1" customHeight="1" x14ac:dyDescent="0.25">
      <c r="A4" s="23">
        <v>44341</v>
      </c>
      <c r="B4" s="8">
        <v>1</v>
      </c>
      <c r="C4" s="8" t="s">
        <v>24</v>
      </c>
      <c r="D4" s="14">
        <v>19.5</v>
      </c>
      <c r="E4" s="37">
        <f>AVERAGE(D3:D5)</f>
        <v>19.766666666666666</v>
      </c>
      <c r="F4" s="11"/>
      <c r="G4" s="30">
        <v>44327</v>
      </c>
      <c r="H4" s="8">
        <v>2</v>
      </c>
      <c r="I4" s="8" t="s">
        <v>28</v>
      </c>
      <c r="J4" s="8">
        <v>9.5399999999999991</v>
      </c>
      <c r="K4" s="24">
        <f>(J3+J4)/2</f>
        <v>10.32</v>
      </c>
      <c r="L4" s="11"/>
      <c r="X4" s="11"/>
    </row>
    <row r="5" spans="1:29" ht="16.5" hidden="1" customHeight="1" thickBot="1" x14ac:dyDescent="0.3">
      <c r="A5" s="38">
        <v>44370</v>
      </c>
      <c r="B5" s="39">
        <v>2</v>
      </c>
      <c r="C5" s="39" t="s">
        <v>24</v>
      </c>
      <c r="D5" s="40">
        <v>21.5</v>
      </c>
      <c r="E5" s="41"/>
      <c r="F5" s="11"/>
      <c r="G5" s="30">
        <v>44370</v>
      </c>
      <c r="H5" s="8">
        <v>3</v>
      </c>
      <c r="I5" s="8" t="s">
        <v>28</v>
      </c>
      <c r="J5" s="8">
        <v>10.5</v>
      </c>
      <c r="K5" s="24">
        <f>(J3+J4+J5)/3</f>
        <v>10.38</v>
      </c>
      <c r="L5" s="11"/>
      <c r="X5" s="11"/>
    </row>
    <row r="6" spans="1:29" ht="16.5" hidden="1" customHeight="1" x14ac:dyDescent="0.25">
      <c r="A6" s="42">
        <v>44404</v>
      </c>
      <c r="B6" s="35">
        <v>3</v>
      </c>
      <c r="C6" s="35" t="s">
        <v>24</v>
      </c>
      <c r="D6" s="43">
        <v>23.2</v>
      </c>
      <c r="E6" s="44"/>
      <c r="F6" s="11"/>
      <c r="G6" s="30">
        <v>44404</v>
      </c>
      <c r="H6" s="8">
        <v>4</v>
      </c>
      <c r="I6" s="8" t="s">
        <v>28</v>
      </c>
      <c r="J6" s="8">
        <v>11.5</v>
      </c>
      <c r="K6" s="24">
        <f>(J3+J4+J5+J6)/4</f>
        <v>10.66</v>
      </c>
      <c r="L6" s="11"/>
      <c r="X6" s="11"/>
    </row>
    <row r="7" spans="1:29" ht="16.5" hidden="1" customHeight="1" x14ac:dyDescent="0.25">
      <c r="A7" s="25">
        <v>44439</v>
      </c>
      <c r="B7" s="8">
        <v>4</v>
      </c>
      <c r="C7" s="8" t="s">
        <v>24</v>
      </c>
      <c r="D7" s="18">
        <v>21.6</v>
      </c>
      <c r="E7" s="45">
        <f>AVERAGE(D6:D8)</f>
        <v>21.966666666666669</v>
      </c>
      <c r="F7" s="11"/>
      <c r="G7" s="30">
        <v>44496</v>
      </c>
      <c r="H7" s="8">
        <v>5</v>
      </c>
      <c r="I7" s="8" t="s">
        <v>28</v>
      </c>
      <c r="J7" s="8">
        <v>12.4</v>
      </c>
      <c r="K7" s="26">
        <f>AVERAGE(J3:J7)</f>
        <v>11.007999999999999</v>
      </c>
      <c r="L7" s="11"/>
      <c r="X7" s="11"/>
    </row>
    <row r="8" spans="1:29" ht="16.5" hidden="1" customHeight="1" thickBot="1" x14ac:dyDescent="0.3">
      <c r="A8" s="46">
        <v>44466</v>
      </c>
      <c r="B8" s="39">
        <v>5</v>
      </c>
      <c r="C8" s="39" t="s">
        <v>24</v>
      </c>
      <c r="D8" s="47">
        <v>21.1</v>
      </c>
      <c r="E8" s="41"/>
      <c r="F8" s="11"/>
      <c r="G8" s="30">
        <v>44592</v>
      </c>
      <c r="H8" s="8">
        <v>10</v>
      </c>
      <c r="I8" s="8" t="s">
        <v>28</v>
      </c>
      <c r="J8" s="8">
        <v>15.6</v>
      </c>
      <c r="K8" s="26">
        <f>AVERAGE(J3:J8)</f>
        <v>11.773333333333333</v>
      </c>
      <c r="L8" s="11"/>
      <c r="X8" s="11"/>
    </row>
    <row r="9" spans="1:29" ht="16.5" customHeight="1" thickBot="1" x14ac:dyDescent="0.3">
      <c r="A9" s="48">
        <v>44496</v>
      </c>
      <c r="B9" s="35">
        <v>6</v>
      </c>
      <c r="C9" s="35" t="s">
        <v>24</v>
      </c>
      <c r="D9" s="49">
        <v>21.2</v>
      </c>
      <c r="E9" s="44"/>
      <c r="F9" s="11"/>
      <c r="G9" s="80">
        <v>44677</v>
      </c>
      <c r="H9" s="73">
        <v>13</v>
      </c>
      <c r="I9" s="73" t="s">
        <v>28</v>
      </c>
      <c r="J9" s="73">
        <v>15.2</v>
      </c>
      <c r="K9" s="278">
        <f>AVERAGE(J4:J9)</f>
        <v>12.456666666666665</v>
      </c>
      <c r="L9" s="11"/>
      <c r="X9" s="11"/>
    </row>
    <row r="10" spans="1:29" ht="16.5" customHeight="1" x14ac:dyDescent="0.25">
      <c r="A10" s="27">
        <v>44529</v>
      </c>
      <c r="B10" s="8">
        <v>7</v>
      </c>
      <c r="C10" s="8" t="s">
        <v>24</v>
      </c>
      <c r="D10" s="13">
        <v>20.5</v>
      </c>
      <c r="E10" s="270">
        <f>AVERAGE(D9:D11)</f>
        <v>20.066666666666666</v>
      </c>
      <c r="F10" s="11"/>
      <c r="G10" s="77">
        <v>44773</v>
      </c>
      <c r="H10" s="35">
        <v>16</v>
      </c>
      <c r="I10" s="35" t="s">
        <v>28</v>
      </c>
      <c r="J10" s="78">
        <v>22.4</v>
      </c>
      <c r="K10" s="44"/>
      <c r="L10" s="11"/>
      <c r="X10" s="11"/>
    </row>
    <row r="11" spans="1:29" ht="16.5" customHeight="1" thickBot="1" x14ac:dyDescent="0.3">
      <c r="A11" s="51">
        <v>44557</v>
      </c>
      <c r="B11" s="39">
        <v>9</v>
      </c>
      <c r="C11" s="39" t="s">
        <v>24</v>
      </c>
      <c r="D11" s="52">
        <v>18.5</v>
      </c>
      <c r="E11" s="41"/>
      <c r="F11" s="11"/>
      <c r="G11" s="87">
        <v>44797</v>
      </c>
      <c r="H11" s="8">
        <v>17</v>
      </c>
      <c r="I11" s="8" t="s">
        <v>28</v>
      </c>
      <c r="J11" s="86">
        <v>12.8</v>
      </c>
      <c r="K11" s="273">
        <f>AVERAGE(J10:J12)</f>
        <v>18.266666666666669</v>
      </c>
      <c r="L11" s="11"/>
      <c r="R11" s="11"/>
      <c r="X11" s="11"/>
    </row>
    <row r="12" spans="1:29" ht="16.5" customHeight="1" thickBot="1" x14ac:dyDescent="0.3">
      <c r="A12" s="53">
        <v>44588</v>
      </c>
      <c r="B12" s="35">
        <v>10</v>
      </c>
      <c r="C12" s="35" t="s">
        <v>24</v>
      </c>
      <c r="D12" s="54">
        <v>23.2</v>
      </c>
      <c r="E12" s="44"/>
      <c r="F12" s="11"/>
      <c r="G12" s="88">
        <v>44831</v>
      </c>
      <c r="H12" s="39">
        <v>18</v>
      </c>
      <c r="I12" s="39" t="s">
        <v>28</v>
      </c>
      <c r="J12" s="79">
        <v>19.600000000000001</v>
      </c>
      <c r="K12" s="59"/>
      <c r="L12" s="11"/>
      <c r="R12" s="11"/>
      <c r="X12" s="11"/>
    </row>
    <row r="13" spans="1:29" ht="16.5" customHeight="1" x14ac:dyDescent="0.25">
      <c r="A13" s="29">
        <v>44620</v>
      </c>
      <c r="B13" s="8">
        <v>11</v>
      </c>
      <c r="C13" s="8" t="s">
        <v>24</v>
      </c>
      <c r="D13" s="19">
        <v>21.7</v>
      </c>
      <c r="E13" s="271">
        <f>AVERAGE(D12:D14)</f>
        <v>21.8</v>
      </c>
      <c r="F13" s="11"/>
      <c r="G13" s="61">
        <v>44860</v>
      </c>
      <c r="H13" s="33">
        <v>19</v>
      </c>
      <c r="I13" s="33" t="s">
        <v>28</v>
      </c>
      <c r="J13" s="62">
        <v>20.3</v>
      </c>
      <c r="K13" s="63"/>
      <c r="L13" s="11"/>
      <c r="R13" s="11"/>
      <c r="X13" s="11"/>
    </row>
    <row r="14" spans="1:29" ht="16.5" customHeight="1" thickBot="1" x14ac:dyDescent="0.3">
      <c r="A14" s="55">
        <v>44648</v>
      </c>
      <c r="B14" s="39">
        <v>12</v>
      </c>
      <c r="C14" s="39" t="s">
        <v>24</v>
      </c>
      <c r="D14" s="56">
        <v>20.5</v>
      </c>
      <c r="E14" s="41"/>
      <c r="F14" s="11"/>
      <c r="G14" s="61">
        <v>44894</v>
      </c>
      <c r="H14" s="33">
        <v>20</v>
      </c>
      <c r="I14" s="33" t="s">
        <v>28</v>
      </c>
      <c r="J14" s="62">
        <v>25.4</v>
      </c>
      <c r="K14" s="274">
        <f>AVERAGE(J13:J15)</f>
        <v>23.833333333333332</v>
      </c>
      <c r="L14" s="11"/>
      <c r="R14" s="11"/>
      <c r="X14" s="11"/>
      <c r="Y14" s="11"/>
      <c r="Z14" s="11"/>
      <c r="AA14" s="11"/>
      <c r="AB14" s="11"/>
      <c r="AC14" s="28"/>
    </row>
    <row r="15" spans="1:29" ht="16.5" customHeight="1" thickBot="1" x14ac:dyDescent="0.3">
      <c r="A15" s="57">
        <v>44677</v>
      </c>
      <c r="B15" s="35">
        <v>13</v>
      </c>
      <c r="C15" s="35" t="s">
        <v>24</v>
      </c>
      <c r="D15" s="58">
        <v>20.3</v>
      </c>
      <c r="E15" s="44"/>
      <c r="F15" s="11"/>
      <c r="G15" s="91">
        <v>44924</v>
      </c>
      <c r="H15" s="92">
        <v>21</v>
      </c>
      <c r="I15" s="92" t="s">
        <v>28</v>
      </c>
      <c r="J15" s="93">
        <v>25.8</v>
      </c>
      <c r="K15" s="94"/>
      <c r="L15" s="11"/>
      <c r="R15" s="11"/>
      <c r="X15" s="11"/>
      <c r="Y15" s="11"/>
      <c r="Z15" s="11"/>
      <c r="AA15" s="11"/>
      <c r="AB15" s="11"/>
      <c r="AC15" s="28"/>
    </row>
    <row r="16" spans="1:29" ht="16.5" customHeight="1" x14ac:dyDescent="0.25">
      <c r="A16" s="32">
        <v>44698</v>
      </c>
      <c r="B16" s="8">
        <v>14</v>
      </c>
      <c r="C16" s="8" t="s">
        <v>24</v>
      </c>
      <c r="D16" s="58">
        <v>20</v>
      </c>
      <c r="E16" s="272">
        <f>AVERAGE(D15:D17)</f>
        <v>20.149999999999999</v>
      </c>
      <c r="F16" s="11"/>
      <c r="G16" s="42">
        <v>44956</v>
      </c>
      <c r="H16" s="35">
        <v>22</v>
      </c>
      <c r="I16" s="35" t="s">
        <v>28</v>
      </c>
      <c r="J16" s="43">
        <v>12.7</v>
      </c>
      <c r="K16" s="95"/>
      <c r="L16" s="11"/>
      <c r="R16" s="11"/>
      <c r="X16" s="11"/>
      <c r="Y16" s="11"/>
      <c r="Z16" s="11"/>
      <c r="AA16" s="11"/>
      <c r="AB16" s="11"/>
      <c r="AC16" s="28"/>
    </row>
    <row r="17" spans="1:29" ht="16.5" customHeight="1" thickBot="1" x14ac:dyDescent="0.3">
      <c r="A17" s="72">
        <v>44734</v>
      </c>
      <c r="B17" s="73">
        <v>15</v>
      </c>
      <c r="C17" s="73" t="s">
        <v>24</v>
      </c>
      <c r="D17" s="74" t="s">
        <v>29</v>
      </c>
      <c r="E17" s="75"/>
      <c r="F17" s="11"/>
      <c r="G17" s="96" t="s">
        <v>30</v>
      </c>
      <c r="H17" s="8">
        <v>23</v>
      </c>
      <c r="I17" s="8" t="s">
        <v>28</v>
      </c>
      <c r="J17" s="18">
        <f>4.4+8.1</f>
        <v>12.5</v>
      </c>
      <c r="K17" s="275">
        <f>(J16+J17+J18)/3</f>
        <v>12.133333333333333</v>
      </c>
      <c r="L17" s="11"/>
      <c r="R17" s="11"/>
      <c r="X17" s="11"/>
      <c r="Y17" s="11"/>
      <c r="Z17" s="11"/>
      <c r="AA17" s="11"/>
      <c r="AB17" s="11"/>
      <c r="AC17" s="28"/>
    </row>
    <row r="18" spans="1:29" ht="16.5" customHeight="1" thickBot="1" x14ac:dyDescent="0.3">
      <c r="A18" s="77">
        <v>44773</v>
      </c>
      <c r="B18" s="35">
        <v>16</v>
      </c>
      <c r="C18" s="35" t="s">
        <v>24</v>
      </c>
      <c r="D18" s="78">
        <v>22.1</v>
      </c>
      <c r="E18" s="44"/>
      <c r="F18" s="11"/>
      <c r="G18" s="174">
        <v>45014</v>
      </c>
      <c r="H18" s="73">
        <v>24</v>
      </c>
      <c r="I18" s="73" t="s">
        <v>28</v>
      </c>
      <c r="J18" s="175">
        <f>4.9+6.3</f>
        <v>11.2</v>
      </c>
      <c r="K18" s="94"/>
      <c r="L18" s="11"/>
      <c r="R18" s="11"/>
      <c r="X18" s="11"/>
    </row>
    <row r="19" spans="1:29" ht="16.5" customHeight="1" thickBot="1" x14ac:dyDescent="0.3">
      <c r="A19" s="77">
        <v>44797</v>
      </c>
      <c r="B19" s="35">
        <v>17</v>
      </c>
      <c r="C19" s="35" t="s">
        <v>24</v>
      </c>
      <c r="D19" s="78">
        <v>23.7</v>
      </c>
      <c r="E19" s="273">
        <f>AVERAGE(D18:D20)</f>
        <v>22.666666666666668</v>
      </c>
      <c r="F19" s="11"/>
      <c r="G19" s="176">
        <v>45043</v>
      </c>
      <c r="H19" s="35">
        <v>25</v>
      </c>
      <c r="I19" s="35" t="s">
        <v>28</v>
      </c>
      <c r="J19" s="178">
        <v>11.7</v>
      </c>
      <c r="K19" s="95"/>
      <c r="L19" s="11"/>
      <c r="R19" s="11"/>
      <c r="X19" s="11"/>
    </row>
    <row r="20" spans="1:29" s="11" customFormat="1" ht="15.75" thickBot="1" x14ac:dyDescent="0.3">
      <c r="A20" s="83">
        <v>44831</v>
      </c>
      <c r="B20" s="84">
        <v>18</v>
      </c>
      <c r="C20" s="84" t="s">
        <v>24</v>
      </c>
      <c r="D20" s="85">
        <v>22.2</v>
      </c>
      <c r="E20" s="75"/>
      <c r="G20" s="177">
        <v>45077</v>
      </c>
      <c r="H20" s="8">
        <v>26</v>
      </c>
      <c r="I20" s="8" t="s">
        <v>28</v>
      </c>
      <c r="J20" s="179">
        <v>11</v>
      </c>
      <c r="K20" s="276">
        <f>SUM(J19:J21)/3</f>
        <v>11.366666666666665</v>
      </c>
    </row>
    <row r="21" spans="1:29" s="11" customFormat="1" ht="15.75" thickBot="1" x14ac:dyDescent="0.3">
      <c r="A21" s="34">
        <v>44860</v>
      </c>
      <c r="B21" s="35">
        <v>19</v>
      </c>
      <c r="C21" s="35" t="s">
        <v>24</v>
      </c>
      <c r="D21" s="36">
        <f>3.6+3+9.3+6.7</f>
        <v>22.6</v>
      </c>
      <c r="E21" s="44"/>
      <c r="G21" s="184">
        <v>45105</v>
      </c>
      <c r="H21" s="73">
        <v>27</v>
      </c>
      <c r="I21" s="73" t="s">
        <v>28</v>
      </c>
      <c r="J21" s="185">
        <f>4.6+6.8</f>
        <v>11.399999999999999</v>
      </c>
      <c r="K21" s="94"/>
    </row>
    <row r="22" spans="1:29" s="11" customFormat="1" ht="15.75" thickBot="1" x14ac:dyDescent="0.3">
      <c r="A22" s="34">
        <v>44894</v>
      </c>
      <c r="B22" s="35">
        <v>20</v>
      </c>
      <c r="C22" s="35" t="s">
        <v>24</v>
      </c>
      <c r="D22" s="36">
        <f>3.5+3.2+9.1+6.4</f>
        <v>22.200000000000003</v>
      </c>
      <c r="E22" s="274">
        <f>AVERAGE(D21:D23)</f>
        <v>22.466666666666669</v>
      </c>
      <c r="G22" s="193">
        <v>45134</v>
      </c>
      <c r="H22" s="35">
        <v>28</v>
      </c>
      <c r="I22" s="35" t="s">
        <v>28</v>
      </c>
      <c r="J22" s="194">
        <v>19.399999999999999</v>
      </c>
      <c r="K22" s="95"/>
    </row>
    <row r="23" spans="1:29" s="11" customFormat="1" ht="15.75" thickBot="1" x14ac:dyDescent="0.3">
      <c r="A23" s="89">
        <v>44924</v>
      </c>
      <c r="B23" s="84">
        <v>21</v>
      </c>
      <c r="C23" s="84" t="s">
        <v>24</v>
      </c>
      <c r="D23" s="90">
        <f>3.6+2.8+9.6+6.6</f>
        <v>22.6</v>
      </c>
      <c r="E23" s="75"/>
      <c r="G23" s="213">
        <v>45167</v>
      </c>
      <c r="H23" s="8">
        <v>29</v>
      </c>
      <c r="I23" s="8" t="s">
        <v>28</v>
      </c>
      <c r="J23" s="195">
        <v>13.1</v>
      </c>
      <c r="K23" s="277">
        <f>SUM(J22:J24)/3</f>
        <v>15.1</v>
      </c>
      <c r="S23" s="8"/>
      <c r="T23" s="8"/>
      <c r="U23" s="8"/>
      <c r="V23" s="8"/>
      <c r="W23" s="8"/>
    </row>
    <row r="24" spans="1:29" s="11" customFormat="1" ht="15.75" thickBot="1" x14ac:dyDescent="0.3">
      <c r="A24" s="42">
        <v>44956</v>
      </c>
      <c r="B24" s="35">
        <v>22</v>
      </c>
      <c r="C24" s="35" t="s">
        <v>24</v>
      </c>
      <c r="D24" s="43">
        <v>21.6</v>
      </c>
      <c r="E24" s="44"/>
      <c r="G24" s="235">
        <v>45197</v>
      </c>
      <c r="H24" s="97">
        <v>30</v>
      </c>
      <c r="I24" s="97" t="s">
        <v>28</v>
      </c>
      <c r="J24" s="236">
        <v>12.8</v>
      </c>
      <c r="K24" s="98"/>
      <c r="S24" s="8"/>
      <c r="T24" s="8"/>
      <c r="U24" s="8"/>
      <c r="V24" s="8"/>
      <c r="W24" s="8"/>
    </row>
    <row r="25" spans="1:29" s="11" customFormat="1" x14ac:dyDescent="0.25">
      <c r="A25" s="25">
        <v>44985</v>
      </c>
      <c r="B25" s="8">
        <v>23</v>
      </c>
      <c r="C25" s="8" t="s">
        <v>24</v>
      </c>
      <c r="D25" s="18">
        <f>2.3+2.4+6.6+7.2</f>
        <v>18.5</v>
      </c>
      <c r="E25" s="275">
        <f>(D24+D25+D26)/3</f>
        <v>21.033333333333335</v>
      </c>
      <c r="G25" s="48">
        <v>45230</v>
      </c>
      <c r="H25" s="81">
        <v>31</v>
      </c>
      <c r="I25" s="81" t="s">
        <v>28</v>
      </c>
      <c r="J25" s="49">
        <v>13.4</v>
      </c>
      <c r="K25" s="70"/>
      <c r="S25" s="8"/>
      <c r="T25" s="8"/>
      <c r="U25" s="8"/>
      <c r="V25" s="8"/>
      <c r="W25" s="8"/>
    </row>
    <row r="26" spans="1:29" s="11" customFormat="1" ht="15.75" thickBot="1" x14ac:dyDescent="0.3">
      <c r="A26" s="174">
        <v>45014</v>
      </c>
      <c r="B26" s="73">
        <v>24</v>
      </c>
      <c r="C26" s="73" t="s">
        <v>24</v>
      </c>
      <c r="D26" s="175">
        <f>3.9+2.8+9.1+7.2</f>
        <v>23</v>
      </c>
      <c r="E26" s="75"/>
      <c r="G26" s="27">
        <v>45260</v>
      </c>
      <c r="H26" s="76">
        <v>32</v>
      </c>
      <c r="I26" s="76" t="s">
        <v>28</v>
      </c>
      <c r="J26" s="13">
        <v>9.8000000000000007</v>
      </c>
      <c r="K26" s="50">
        <f>SUM(J25:J27)/3</f>
        <v>10.866666666666667</v>
      </c>
      <c r="S26" s="8"/>
      <c r="T26" s="8"/>
      <c r="U26" s="8"/>
      <c r="V26" s="8"/>
      <c r="W26" s="8"/>
    </row>
    <row r="27" spans="1:29" s="11" customFormat="1" ht="15.75" thickBot="1" x14ac:dyDescent="0.3">
      <c r="A27" s="176">
        <v>45043</v>
      </c>
      <c r="B27" s="35">
        <v>25</v>
      </c>
      <c r="C27" s="35" t="s">
        <v>24</v>
      </c>
      <c r="D27" s="178" t="s">
        <v>29</v>
      </c>
      <c r="E27" s="44"/>
      <c r="G27" s="292">
        <v>45288</v>
      </c>
      <c r="H27" s="73">
        <v>33</v>
      </c>
      <c r="I27" s="73" t="s">
        <v>28</v>
      </c>
      <c r="J27" s="293">
        <v>9.4</v>
      </c>
      <c r="K27" s="94"/>
      <c r="N27" s="8"/>
      <c r="O27" s="8"/>
      <c r="P27" s="8"/>
      <c r="Q27" s="8"/>
      <c r="R27" s="8"/>
    </row>
    <row r="28" spans="1:29" s="11" customFormat="1" ht="15.75" customHeight="1" x14ac:dyDescent="0.25">
      <c r="A28" s="177">
        <v>45077</v>
      </c>
      <c r="B28" s="8">
        <v>26</v>
      </c>
      <c r="C28" s="8" t="s">
        <v>24</v>
      </c>
      <c r="D28" s="179">
        <v>19.899999999999999</v>
      </c>
      <c r="E28" s="276">
        <f>(D28+D29)/2</f>
        <v>22.15</v>
      </c>
      <c r="G28" s="291">
        <v>45321</v>
      </c>
      <c r="H28" s="81">
        <v>34</v>
      </c>
      <c r="I28" s="81" t="s">
        <v>28</v>
      </c>
      <c r="J28" s="289">
        <v>12.4</v>
      </c>
      <c r="K28" s="68"/>
      <c r="N28" s="8"/>
      <c r="O28" s="8"/>
      <c r="P28" s="8"/>
      <c r="Q28" s="8"/>
      <c r="R28" s="8"/>
    </row>
    <row r="29" spans="1:29" s="11" customFormat="1" ht="18" customHeight="1" thickBot="1" x14ac:dyDescent="0.3">
      <c r="A29" s="184">
        <v>45105</v>
      </c>
      <c r="B29" s="73">
        <v>27</v>
      </c>
      <c r="C29" s="73" t="s">
        <v>24</v>
      </c>
      <c r="D29" s="185">
        <f>3.5+3+9.8+8.1</f>
        <v>24.4</v>
      </c>
      <c r="E29" s="75"/>
      <c r="G29" s="294">
        <v>45349</v>
      </c>
      <c r="H29" s="76">
        <v>35</v>
      </c>
      <c r="I29" s="76" t="s">
        <v>28</v>
      </c>
      <c r="J29" s="296">
        <v>13</v>
      </c>
      <c r="K29" s="387">
        <f>AVERAGE(J28:J30)</f>
        <v>12.233333333333334</v>
      </c>
      <c r="N29" s="31"/>
      <c r="O29" s="31"/>
      <c r="P29" s="31"/>
      <c r="Q29" s="31"/>
      <c r="R29" s="8"/>
    </row>
    <row r="30" spans="1:29" ht="15.75" customHeight="1" thickBot="1" x14ac:dyDescent="0.3">
      <c r="A30" s="193">
        <v>45134</v>
      </c>
      <c r="B30" s="35">
        <v>28</v>
      </c>
      <c r="C30" s="35" t="s">
        <v>24</v>
      </c>
      <c r="D30" s="194">
        <v>23.9</v>
      </c>
      <c r="E30" s="95"/>
      <c r="F30" s="11"/>
      <c r="G30" s="379">
        <v>45378</v>
      </c>
      <c r="H30" s="97">
        <v>36</v>
      </c>
      <c r="I30" s="97" t="s">
        <v>28</v>
      </c>
      <c r="J30" s="381">
        <v>11.3</v>
      </c>
      <c r="K30" s="382"/>
      <c r="L30" s="11"/>
      <c r="M30" s="11"/>
      <c r="N30" s="219"/>
      <c r="O30" s="219"/>
      <c r="P30" s="219"/>
      <c r="Q30" s="219"/>
      <c r="R30" s="31"/>
      <c r="S30" s="11"/>
    </row>
    <row r="31" spans="1:29" s="3" customFormat="1" ht="15.75" customHeight="1" thickBot="1" x14ac:dyDescent="0.3">
      <c r="A31" s="218">
        <v>45167</v>
      </c>
      <c r="B31" s="219">
        <v>29</v>
      </c>
      <c r="C31" s="219" t="s">
        <v>24</v>
      </c>
      <c r="D31" s="265">
        <v>23.8</v>
      </c>
      <c r="E31" s="277">
        <f>SUM(D30:D32)/3</f>
        <v>22.7</v>
      </c>
      <c r="G31" s="394">
        <v>45411</v>
      </c>
      <c r="H31" s="385">
        <v>37</v>
      </c>
      <c r="I31" s="385" t="s">
        <v>28</v>
      </c>
      <c r="J31" s="396">
        <v>10.8</v>
      </c>
      <c r="K31" s="386"/>
      <c r="N31" s="1"/>
      <c r="O31" s="1"/>
      <c r="P31" s="1"/>
      <c r="Q31" s="1"/>
      <c r="R31" s="219"/>
    </row>
    <row r="32" spans="1:29" s="4" customFormat="1" ht="15.75" customHeight="1" thickBot="1" x14ac:dyDescent="0.3">
      <c r="A32" s="232">
        <v>45197</v>
      </c>
      <c r="B32" s="233">
        <v>30</v>
      </c>
      <c r="C32" s="233" t="s">
        <v>24</v>
      </c>
      <c r="D32" s="266">
        <v>20.399999999999999</v>
      </c>
      <c r="E32" s="234"/>
      <c r="F32" s="22"/>
      <c r="G32" s="394">
        <v>45441</v>
      </c>
      <c r="H32" s="385">
        <v>38</v>
      </c>
      <c r="I32" s="385" t="s">
        <v>28</v>
      </c>
      <c r="J32" s="396">
        <v>12.4</v>
      </c>
      <c r="K32" s="398">
        <f>AVERAGE(J31:J33)</f>
        <v>11.5</v>
      </c>
      <c r="N32" s="1"/>
      <c r="O32" s="1"/>
      <c r="P32" s="1"/>
      <c r="Q32" s="1"/>
      <c r="R32" s="1"/>
    </row>
    <row r="33" spans="1:23" ht="16.5" thickBot="1" x14ac:dyDescent="0.3">
      <c r="A33" s="237">
        <v>45230</v>
      </c>
      <c r="B33" s="35">
        <v>31</v>
      </c>
      <c r="C33" s="35" t="s">
        <v>24</v>
      </c>
      <c r="D33" s="239">
        <v>20.8</v>
      </c>
      <c r="E33" s="95"/>
      <c r="F33" s="22"/>
      <c r="G33" s="395">
        <v>45469</v>
      </c>
      <c r="H33" s="383">
        <v>39</v>
      </c>
      <c r="I33" s="383" t="s">
        <v>28</v>
      </c>
      <c r="J33" s="397">
        <v>11.3</v>
      </c>
      <c r="K33" s="384"/>
      <c r="M33" s="8"/>
      <c r="N33" s="8"/>
      <c r="O33" s="8"/>
      <c r="P33" s="8"/>
      <c r="Q33" s="8"/>
    </row>
    <row r="34" spans="1:23" ht="31.5" hidden="1" customHeight="1" x14ac:dyDescent="0.25">
      <c r="A34" s="238"/>
      <c r="B34" s="8"/>
      <c r="C34" s="8"/>
      <c r="D34" s="240"/>
      <c r="E34" s="24"/>
      <c r="F34" s="11"/>
    </row>
    <row r="35" spans="1:23" ht="15" hidden="1" customHeight="1" x14ac:dyDescent="0.25">
      <c r="A35" s="238"/>
      <c r="B35" s="8"/>
      <c r="C35" s="8"/>
      <c r="D35" s="240"/>
      <c r="E35" s="24"/>
      <c r="F35" s="11"/>
    </row>
    <row r="36" spans="1:23" ht="15" hidden="1" customHeight="1" x14ac:dyDescent="0.25">
      <c r="A36" s="238"/>
      <c r="B36" s="8"/>
      <c r="C36" s="8"/>
      <c r="D36" s="240"/>
      <c r="E36" s="24"/>
      <c r="F36" s="11"/>
    </row>
    <row r="37" spans="1:23" ht="15.75" hidden="1" customHeight="1" thickBot="1" x14ac:dyDescent="0.3">
      <c r="A37" s="238"/>
      <c r="B37" s="8"/>
      <c r="C37" s="8"/>
      <c r="D37" s="240"/>
      <c r="E37" s="24"/>
      <c r="F37" s="11"/>
    </row>
    <row r="38" spans="1:23" ht="16.5" customHeight="1" thickBot="1" x14ac:dyDescent="0.3">
      <c r="A38" s="279">
        <v>45260</v>
      </c>
      <c r="B38" s="8">
        <v>32</v>
      </c>
      <c r="C38" s="35" t="s">
        <v>24</v>
      </c>
      <c r="D38" s="240">
        <v>14.7</v>
      </c>
      <c r="E38" s="285">
        <f>SUM(D33:D39)/3</f>
        <v>17.033333333333335</v>
      </c>
      <c r="F38" s="11"/>
      <c r="G38" s="389">
        <v>45503</v>
      </c>
      <c r="H38" s="8">
        <v>40</v>
      </c>
      <c r="I38" s="388" t="s">
        <v>67</v>
      </c>
      <c r="J38" s="390">
        <v>16.100000000000001</v>
      </c>
      <c r="K38" s="400"/>
    </row>
    <row r="39" spans="1:23" ht="16.5" customHeight="1" thickBot="1" x14ac:dyDescent="0.3">
      <c r="A39" s="287">
        <v>45288</v>
      </c>
      <c r="B39" s="73">
        <v>33</v>
      </c>
      <c r="C39" s="84" t="s">
        <v>24</v>
      </c>
      <c r="D39" s="288">
        <v>15.6</v>
      </c>
      <c r="E39" s="94"/>
      <c r="F39" s="11"/>
      <c r="G39" s="402">
        <v>45899</v>
      </c>
      <c r="H39" s="8">
        <v>41</v>
      </c>
      <c r="I39" s="8" t="s">
        <v>67</v>
      </c>
      <c r="J39" s="403">
        <v>20</v>
      </c>
      <c r="K39" s="403">
        <v>18.03</v>
      </c>
    </row>
    <row r="40" spans="1:23" ht="16.5" customHeight="1" thickBot="1" x14ac:dyDescent="0.3">
      <c r="A40" s="291">
        <v>45321</v>
      </c>
      <c r="B40" s="35">
        <v>34</v>
      </c>
      <c r="C40" s="35" t="s">
        <v>24</v>
      </c>
      <c r="D40" s="289">
        <v>23.9</v>
      </c>
      <c r="E40" s="95"/>
      <c r="F40" s="11"/>
      <c r="G40" s="426">
        <v>45562</v>
      </c>
      <c r="H40" s="39">
        <v>42</v>
      </c>
      <c r="I40" s="39" t="s">
        <v>67</v>
      </c>
      <c r="J40" s="415">
        <v>18</v>
      </c>
      <c r="K40" s="39"/>
    </row>
    <row r="41" spans="1:23" ht="16.5" customHeight="1" x14ac:dyDescent="0.25">
      <c r="A41" s="294">
        <v>45349</v>
      </c>
      <c r="B41" s="8">
        <v>35</v>
      </c>
      <c r="C41" s="8" t="s">
        <v>24</v>
      </c>
      <c r="D41" s="290">
        <v>19.899999999999999</v>
      </c>
      <c r="E41" s="387">
        <f>AVERAGE(D40:D42)</f>
        <v>20.366666666666664</v>
      </c>
      <c r="F41" s="11"/>
      <c r="G41" s="424">
        <v>45596</v>
      </c>
      <c r="H41" s="33">
        <v>43</v>
      </c>
      <c r="I41" s="33" t="s">
        <v>67</v>
      </c>
      <c r="J41" s="425">
        <v>26</v>
      </c>
      <c r="K41" s="33"/>
    </row>
    <row r="42" spans="1:23" ht="16.5" customHeight="1" thickBot="1" x14ac:dyDescent="0.3">
      <c r="A42" s="379">
        <v>45378</v>
      </c>
      <c r="B42" s="73">
        <v>36</v>
      </c>
      <c r="C42" s="73" t="s">
        <v>24</v>
      </c>
      <c r="D42" s="380">
        <v>17.3</v>
      </c>
      <c r="E42" s="94"/>
      <c r="F42" s="11"/>
      <c r="G42" s="422">
        <v>45622</v>
      </c>
      <c r="H42" s="8">
        <v>44</v>
      </c>
      <c r="I42" s="8" t="s">
        <v>67</v>
      </c>
      <c r="J42" s="179">
        <v>23</v>
      </c>
      <c r="K42" s="179">
        <v>24</v>
      </c>
    </row>
    <row r="43" spans="1:23" ht="16.5" customHeight="1" thickBot="1" x14ac:dyDescent="0.3">
      <c r="A43" s="392">
        <v>45411</v>
      </c>
      <c r="B43" s="35">
        <v>37</v>
      </c>
      <c r="C43" s="35" t="s">
        <v>24</v>
      </c>
      <c r="D43" s="393">
        <v>21.8</v>
      </c>
      <c r="E43" s="95"/>
      <c r="F43" s="11"/>
      <c r="G43" s="428">
        <v>45649</v>
      </c>
      <c r="H43" s="39">
        <v>45</v>
      </c>
      <c r="I43" s="39" t="s">
        <v>67</v>
      </c>
      <c r="J43" s="430">
        <v>24</v>
      </c>
      <c r="K43" s="39"/>
      <c r="N43" s="406"/>
    </row>
    <row r="44" spans="1:23" ht="16.5" customHeight="1" x14ac:dyDescent="0.25">
      <c r="A44" s="392">
        <v>45441</v>
      </c>
      <c r="B44" s="35">
        <v>38</v>
      </c>
      <c r="C44" s="35" t="s">
        <v>24</v>
      </c>
      <c r="D44" s="393">
        <v>18.2</v>
      </c>
      <c r="E44" s="398">
        <f>AVERAGE(D43:D45)</f>
        <v>18.933333333333334</v>
      </c>
      <c r="F44" s="11"/>
      <c r="G44" s="427">
        <v>45685</v>
      </c>
      <c r="H44" s="33">
        <v>46</v>
      </c>
      <c r="I44" s="33" t="s">
        <v>67</v>
      </c>
      <c r="J44" s="429">
        <v>23</v>
      </c>
      <c r="K44" s="33"/>
    </row>
    <row r="45" spans="1:23" ht="16.5" customHeight="1" thickBot="1" x14ac:dyDescent="0.3">
      <c r="A45" s="433">
        <v>45469</v>
      </c>
      <c r="B45" s="73">
        <v>39</v>
      </c>
      <c r="C45" s="39" t="s">
        <v>24</v>
      </c>
      <c r="D45" s="434">
        <v>16.8</v>
      </c>
      <c r="E45" s="39"/>
      <c r="F45" s="11"/>
      <c r="G45" s="505">
        <v>45714</v>
      </c>
      <c r="H45" s="507">
        <v>47</v>
      </c>
      <c r="I45" s="507" t="s">
        <v>67</v>
      </c>
      <c r="J45" s="506">
        <v>25</v>
      </c>
      <c r="K45" s="506">
        <f>AVERAGE(J44:J46)</f>
        <v>23</v>
      </c>
      <c r="S45"/>
      <c r="T45"/>
      <c r="U45"/>
      <c r="V45"/>
    </row>
    <row r="46" spans="1:23" ht="15.6" customHeight="1" thickBot="1" x14ac:dyDescent="0.3">
      <c r="A46" s="431">
        <v>45503</v>
      </c>
      <c r="B46" s="8">
        <v>40</v>
      </c>
      <c r="C46" s="1" t="s">
        <v>24</v>
      </c>
      <c r="D46" s="432">
        <v>23</v>
      </c>
      <c r="E46" s="408"/>
      <c r="F46" s="11"/>
      <c r="G46" s="505">
        <v>45741</v>
      </c>
      <c r="H46" s="507">
        <v>48</v>
      </c>
      <c r="I46" s="507" t="s">
        <v>67</v>
      </c>
      <c r="J46" s="506">
        <v>21</v>
      </c>
      <c r="K46" s="504"/>
      <c r="W46"/>
    </row>
    <row r="47" spans="1:23" customFormat="1" ht="15.6" customHeight="1" x14ac:dyDescent="0.25">
      <c r="A47" s="402">
        <v>45534</v>
      </c>
      <c r="B47" s="76">
        <v>41</v>
      </c>
      <c r="C47" s="407" t="s">
        <v>24</v>
      </c>
      <c r="D47" s="403">
        <v>20</v>
      </c>
      <c r="E47" s="423">
        <f>AVERAGE(D46:D48)</f>
        <v>19</v>
      </c>
      <c r="G47" s="512">
        <v>45771</v>
      </c>
      <c r="H47" s="8">
        <v>49</v>
      </c>
      <c r="I47" s="8" t="s">
        <v>67</v>
      </c>
      <c r="J47" s="13">
        <v>16</v>
      </c>
      <c r="K47" s="8"/>
      <c r="S47" s="1"/>
      <c r="T47" s="1"/>
      <c r="U47" s="1"/>
      <c r="V47" s="1"/>
      <c r="W47" s="1"/>
    </row>
    <row r="48" spans="1:23" ht="15.6" customHeight="1" thickBot="1" x14ac:dyDescent="0.3">
      <c r="A48" s="409">
        <v>45562</v>
      </c>
      <c r="B48" s="496">
        <v>42</v>
      </c>
      <c r="C48" s="410" t="s">
        <v>24</v>
      </c>
      <c r="D48" s="411">
        <v>14</v>
      </c>
      <c r="E48" s="412"/>
      <c r="F48" s="11"/>
    </row>
    <row r="49" spans="1:15" ht="15.6" customHeight="1" x14ac:dyDescent="0.25">
      <c r="A49" s="435">
        <v>45596</v>
      </c>
      <c r="B49" s="436">
        <v>43</v>
      </c>
      <c r="C49" s="436" t="s">
        <v>24</v>
      </c>
      <c r="D49" s="437">
        <v>18</v>
      </c>
      <c r="E49" s="436"/>
      <c r="F49" s="11"/>
    </row>
    <row r="50" spans="1:15" ht="15.75" customHeight="1" x14ac:dyDescent="0.25">
      <c r="A50" s="421">
        <v>45622</v>
      </c>
      <c r="B50" s="413">
        <v>44</v>
      </c>
      <c r="C50" s="413" t="s">
        <v>24</v>
      </c>
      <c r="D50" s="414">
        <v>16</v>
      </c>
      <c r="E50" s="414">
        <f>AVERAGE(D49:D51)</f>
        <v>18</v>
      </c>
      <c r="O50" s="1"/>
    </row>
    <row r="51" spans="1:15" x14ac:dyDescent="0.25">
      <c r="A51" s="453">
        <v>45649</v>
      </c>
      <c r="B51" s="454">
        <v>45</v>
      </c>
      <c r="C51" s="454" t="s">
        <v>24</v>
      </c>
      <c r="D51" s="455">
        <v>20</v>
      </c>
      <c r="E51" s="456"/>
      <c r="O51" s="1"/>
    </row>
    <row r="52" spans="1:15" ht="15.75" thickBot="1" x14ac:dyDescent="0.3">
      <c r="A52" s="498">
        <v>45685</v>
      </c>
      <c r="B52" s="39">
        <v>46</v>
      </c>
      <c r="C52" s="39" t="s">
        <v>24</v>
      </c>
      <c r="D52" s="293">
        <v>21</v>
      </c>
      <c r="E52" s="82"/>
      <c r="O52" s="1"/>
    </row>
    <row r="53" spans="1:15" ht="15.75" thickBot="1" x14ac:dyDescent="0.3">
      <c r="A53" s="498">
        <v>45713</v>
      </c>
      <c r="B53" s="497">
        <v>47</v>
      </c>
      <c r="C53" s="497" t="s">
        <v>24</v>
      </c>
      <c r="D53" s="293">
        <v>21</v>
      </c>
      <c r="E53" s="508">
        <f>SUM(D53)</f>
        <v>21</v>
      </c>
      <c r="K53" s="11"/>
      <c r="L53" s="11"/>
      <c r="M53" s="11"/>
      <c r="N53" s="452"/>
      <c r="O53" s="1"/>
    </row>
    <row r="54" spans="1:15" s="500" customFormat="1" ht="15.75" thickBot="1" x14ac:dyDescent="0.3">
      <c r="A54" s="499">
        <v>45741</v>
      </c>
      <c r="B54" s="500">
        <v>48</v>
      </c>
      <c r="C54" s="500" t="s">
        <v>24</v>
      </c>
      <c r="D54" s="501">
        <v>21</v>
      </c>
      <c r="E54" s="502"/>
      <c r="N54" s="503"/>
    </row>
    <row r="55" spans="1:15" ht="16.5" hidden="1" customHeight="1" x14ac:dyDescent="0.25">
      <c r="D55" s="1">
        <f>AVERAGE(D52:D54)</f>
        <v>21</v>
      </c>
      <c r="K55" s="11"/>
      <c r="L55" s="11"/>
      <c r="M55" s="11"/>
      <c r="N55" s="452"/>
      <c r="O55" s="1"/>
    </row>
    <row r="56" spans="1:15" ht="16.5" hidden="1" customHeight="1" x14ac:dyDescent="0.25">
      <c r="K56" s="11"/>
      <c r="L56" s="11"/>
      <c r="M56" s="11"/>
      <c r="N56" s="452"/>
      <c r="O56" s="1"/>
    </row>
    <row r="57" spans="1:15" ht="16.5" hidden="1" customHeight="1" x14ac:dyDescent="0.25">
      <c r="K57" s="11"/>
      <c r="L57" s="11"/>
      <c r="M57" s="11"/>
      <c r="N57" s="452"/>
      <c r="O57" s="1"/>
    </row>
    <row r="58" spans="1:15" ht="16.5" customHeight="1" x14ac:dyDescent="0.25">
      <c r="A58" s="509">
        <v>45771</v>
      </c>
      <c r="B58" s="8">
        <v>49</v>
      </c>
      <c r="C58" s="8" t="s">
        <v>24</v>
      </c>
      <c r="D58" s="18">
        <v>20</v>
      </c>
      <c r="E58" s="8"/>
      <c r="K58" s="11"/>
      <c r="L58" s="11"/>
      <c r="M58" s="11"/>
      <c r="N58" s="452"/>
      <c r="O58" s="1"/>
    </row>
    <row r="59" spans="1:15" ht="16.5" customHeight="1" x14ac:dyDescent="0.25">
      <c r="K59" s="11"/>
      <c r="L59" s="11"/>
      <c r="M59" s="11"/>
      <c r="N59" s="452"/>
      <c r="O59" s="1"/>
    </row>
    <row r="60" spans="1:15" ht="16.5" customHeight="1" x14ac:dyDescent="0.25">
      <c r="K60" s="11"/>
      <c r="L60" s="11"/>
      <c r="M60" s="11"/>
      <c r="N60" s="452"/>
      <c r="O60" s="1"/>
    </row>
    <row r="61" spans="1:15" ht="16.5" customHeight="1" x14ac:dyDescent="0.25">
      <c r="K61" s="11"/>
      <c r="L61" s="11"/>
      <c r="M61" s="11"/>
      <c r="N61" s="452"/>
      <c r="O61" s="1"/>
    </row>
    <row r="62" spans="1:15" ht="16.5" customHeight="1" x14ac:dyDescent="0.25">
      <c r="K62" s="11"/>
      <c r="L62" s="11"/>
      <c r="M62" s="11"/>
      <c r="N62" s="452"/>
      <c r="O62" s="1"/>
    </row>
    <row r="63" spans="1:15" ht="16.5" customHeight="1" x14ac:dyDescent="0.25">
      <c r="K63" s="11"/>
      <c r="L63" s="11"/>
      <c r="M63" s="11"/>
      <c r="N63" s="452"/>
      <c r="O63" s="1"/>
    </row>
    <row r="64" spans="1:15" ht="16.899999999999999" customHeight="1" thickBot="1" x14ac:dyDescent="0.3">
      <c r="K64" s="11"/>
      <c r="L64" s="11"/>
      <c r="M64" s="11"/>
      <c r="N64" s="452"/>
      <c r="O64" s="1"/>
    </row>
    <row r="65" spans="1:15" ht="16.5" customHeight="1" thickBot="1" x14ac:dyDescent="0.3">
      <c r="A65" s="247"/>
      <c r="B65" s="248"/>
      <c r="C65" s="248" t="s">
        <v>32</v>
      </c>
      <c r="D65" s="248"/>
      <c r="E65" s="491"/>
      <c r="K65" s="11"/>
      <c r="L65" s="11"/>
      <c r="M65" s="11"/>
      <c r="N65" s="452"/>
      <c r="O65" s="1"/>
    </row>
    <row r="66" spans="1:15" ht="32.25" thickBot="1" x14ac:dyDescent="0.3">
      <c r="A66" s="267" t="s">
        <v>1</v>
      </c>
      <c r="B66" s="268" t="s">
        <v>3</v>
      </c>
      <c r="C66" s="268" t="s">
        <v>2</v>
      </c>
      <c r="D66" s="269" t="s">
        <v>16</v>
      </c>
      <c r="E66" s="268" t="s">
        <v>22</v>
      </c>
      <c r="K66" s="11"/>
      <c r="L66" s="11"/>
      <c r="M66" s="11"/>
      <c r="N66" s="452"/>
      <c r="O66" s="1"/>
    </row>
    <row r="67" spans="1:15" ht="16.5" customHeight="1" thickBot="1" x14ac:dyDescent="0.3">
      <c r="A67" s="399">
        <v>44306</v>
      </c>
      <c r="B67" s="8">
        <v>1</v>
      </c>
      <c r="C67" s="8" t="s">
        <v>27</v>
      </c>
      <c r="D67" s="391">
        <v>12.4</v>
      </c>
      <c r="E67" s="8"/>
      <c r="F67" s="459"/>
      <c r="G67" s="249"/>
      <c r="H67" s="250"/>
      <c r="I67" s="251" t="s">
        <v>31</v>
      </c>
      <c r="J67" s="250"/>
      <c r="K67" s="252"/>
      <c r="L67" s="11"/>
      <c r="M67" s="11"/>
      <c r="N67" s="11"/>
      <c r="O67" s="452"/>
    </row>
    <row r="68" spans="1:15" ht="32.25" thickBot="1" x14ac:dyDescent="0.3">
      <c r="A68" s="399">
        <v>44327</v>
      </c>
      <c r="B68" s="8">
        <v>2</v>
      </c>
      <c r="C68" s="8" t="s">
        <v>27</v>
      </c>
      <c r="D68" s="391">
        <v>6.23</v>
      </c>
      <c r="E68" s="483"/>
      <c r="F68" s="459"/>
      <c r="G68" s="64" t="s">
        <v>1</v>
      </c>
      <c r="H68" s="65" t="s">
        <v>3</v>
      </c>
      <c r="I68" s="65" t="s">
        <v>2</v>
      </c>
      <c r="J68" s="66" t="s">
        <v>16</v>
      </c>
      <c r="K68" s="67" t="s">
        <v>48</v>
      </c>
      <c r="L68" s="11"/>
      <c r="M68" s="11"/>
      <c r="N68" s="11"/>
      <c r="O68" s="452"/>
    </row>
    <row r="69" spans="1:15" ht="16.5" customHeight="1" x14ac:dyDescent="0.25">
      <c r="A69" s="399">
        <v>44370</v>
      </c>
      <c r="B69" s="8">
        <v>3</v>
      </c>
      <c r="C69" s="8" t="s">
        <v>27</v>
      </c>
      <c r="D69" s="391">
        <v>9.27</v>
      </c>
      <c r="E69" s="8"/>
      <c r="F69" s="482"/>
      <c r="G69" s="460">
        <v>44306</v>
      </c>
      <c r="H69" s="35">
        <v>1</v>
      </c>
      <c r="I69" s="35" t="s">
        <v>25</v>
      </c>
      <c r="J69" s="36">
        <v>15</v>
      </c>
      <c r="K69" s="68"/>
      <c r="L69" s="11"/>
      <c r="M69" s="11"/>
      <c r="N69" s="11"/>
      <c r="O69" s="452"/>
    </row>
    <row r="70" spans="1:15" ht="16.5" customHeight="1" x14ac:dyDescent="0.25">
      <c r="A70" s="30">
        <v>44404</v>
      </c>
      <c r="B70" s="8">
        <v>4</v>
      </c>
      <c r="C70" s="8" t="s">
        <v>27</v>
      </c>
      <c r="D70" s="263">
        <v>10</v>
      </c>
      <c r="E70" s="483"/>
      <c r="F70" s="458"/>
      <c r="G70" s="461">
        <v>44327</v>
      </c>
      <c r="H70" s="8">
        <v>2</v>
      </c>
      <c r="I70" s="8" t="s">
        <v>25</v>
      </c>
      <c r="J70" s="14">
        <v>13.3</v>
      </c>
      <c r="K70" s="37">
        <f>AVERAGE(J69:J71)</f>
        <v>14.133333333333333</v>
      </c>
      <c r="L70" s="11"/>
      <c r="M70" s="11"/>
      <c r="N70" s="11"/>
      <c r="O70" s="452"/>
    </row>
    <row r="71" spans="1:15" ht="15.75" thickBot="1" x14ac:dyDescent="0.3">
      <c r="A71" s="30">
        <v>44496</v>
      </c>
      <c r="B71" s="8">
        <v>5</v>
      </c>
      <c r="C71" s="8" t="s">
        <v>27</v>
      </c>
      <c r="D71" s="263">
        <v>13.3</v>
      </c>
      <c r="E71" s="8"/>
      <c r="F71" s="482"/>
      <c r="G71" s="462">
        <v>44370</v>
      </c>
      <c r="H71" s="39">
        <v>3</v>
      </c>
      <c r="I71" s="39" t="s">
        <v>25</v>
      </c>
      <c r="J71" s="40">
        <v>14.1</v>
      </c>
      <c r="K71" s="69"/>
      <c r="L71" s="11"/>
      <c r="M71" s="11"/>
      <c r="N71" s="11"/>
      <c r="O71" s="452"/>
    </row>
    <row r="72" spans="1:15" x14ac:dyDescent="0.25">
      <c r="A72" s="30">
        <v>44592</v>
      </c>
      <c r="B72" s="8">
        <v>10</v>
      </c>
      <c r="C72" s="8" t="s">
        <v>27</v>
      </c>
      <c r="D72" s="263">
        <v>12</v>
      </c>
      <c r="E72" s="483"/>
      <c r="F72" s="458"/>
      <c r="G72" s="463">
        <v>44404</v>
      </c>
      <c r="H72" s="35">
        <v>4</v>
      </c>
      <c r="I72" s="35" t="s">
        <v>25</v>
      </c>
      <c r="J72" s="43">
        <v>12.9</v>
      </c>
      <c r="K72" s="70"/>
      <c r="L72" s="11"/>
      <c r="M72" s="11"/>
      <c r="N72" s="11"/>
      <c r="O72" s="452"/>
    </row>
    <row r="73" spans="1:15" x14ac:dyDescent="0.25">
      <c r="A73" s="25">
        <v>44677</v>
      </c>
      <c r="B73" s="8">
        <v>13</v>
      </c>
      <c r="C73" s="8" t="s">
        <v>27</v>
      </c>
      <c r="D73" s="416">
        <v>7.4</v>
      </c>
      <c r="E73" s="483"/>
      <c r="F73" s="482"/>
      <c r="G73" s="464">
        <v>44439</v>
      </c>
      <c r="H73" s="259">
        <v>5</v>
      </c>
      <c r="I73" s="8" t="s">
        <v>25</v>
      </c>
      <c r="J73" s="18">
        <v>14.6</v>
      </c>
      <c r="K73" s="275">
        <f>AVERAGE(J72:J74)</f>
        <v>13.833333333333334</v>
      </c>
      <c r="L73" s="11"/>
      <c r="M73" s="11"/>
      <c r="N73" s="11"/>
      <c r="O73" s="452"/>
    </row>
    <row r="74" spans="1:15" ht="15.75" thickBot="1" x14ac:dyDescent="0.3">
      <c r="A74" s="25">
        <v>44773</v>
      </c>
      <c r="B74" s="8">
        <v>16</v>
      </c>
      <c r="C74" s="8" t="s">
        <v>27</v>
      </c>
      <c r="D74" s="416">
        <f>2.5+6+4.2</f>
        <v>12.7</v>
      </c>
      <c r="E74" s="484">
        <v>11.2</v>
      </c>
      <c r="F74" s="458"/>
      <c r="G74" s="465">
        <v>44466</v>
      </c>
      <c r="H74" s="39">
        <v>6</v>
      </c>
      <c r="I74" s="39" t="s">
        <v>25</v>
      </c>
      <c r="J74" s="47">
        <v>14</v>
      </c>
      <c r="K74" s="440"/>
      <c r="L74" s="11"/>
      <c r="M74" s="11"/>
      <c r="N74" s="11"/>
      <c r="O74" s="452"/>
    </row>
    <row r="75" spans="1:15" x14ac:dyDescent="0.25">
      <c r="A75" s="25">
        <v>44860</v>
      </c>
      <c r="B75" s="8">
        <v>19</v>
      </c>
      <c r="C75" s="8" t="s">
        <v>27</v>
      </c>
      <c r="D75" s="416">
        <f>3+5.3+5.7</f>
        <v>14</v>
      </c>
      <c r="E75" s="483"/>
      <c r="F75" s="458"/>
      <c r="G75" s="466">
        <v>44496</v>
      </c>
      <c r="H75" s="35">
        <v>7</v>
      </c>
      <c r="I75" s="35" t="s">
        <v>25</v>
      </c>
      <c r="J75" s="49">
        <v>13.7</v>
      </c>
      <c r="K75" s="441"/>
      <c r="L75" s="11"/>
      <c r="M75" s="11"/>
      <c r="N75" s="11"/>
      <c r="O75" s="452"/>
    </row>
    <row r="76" spans="1:15" x14ac:dyDescent="0.25">
      <c r="A76" s="27">
        <v>44956</v>
      </c>
      <c r="B76" s="8">
        <v>22</v>
      </c>
      <c r="C76" s="8" t="s">
        <v>27</v>
      </c>
      <c r="D76" s="418">
        <v>12.5</v>
      </c>
      <c r="E76" s="483"/>
      <c r="F76" s="458"/>
      <c r="G76" s="467">
        <v>44529</v>
      </c>
      <c r="H76" s="8">
        <v>8</v>
      </c>
      <c r="I76" s="8" t="s">
        <v>25</v>
      </c>
      <c r="J76" s="13">
        <v>14.9</v>
      </c>
      <c r="K76" s="442">
        <f>AVERAGE(J75:J77)</f>
        <v>14.200000000000001</v>
      </c>
      <c r="L76" s="11"/>
      <c r="M76" s="11"/>
      <c r="N76" s="11"/>
      <c r="O76" s="452"/>
    </row>
    <row r="77" spans="1:15" ht="15.75" thickBot="1" x14ac:dyDescent="0.3">
      <c r="A77" s="27">
        <v>45043</v>
      </c>
      <c r="B77" s="8">
        <v>25</v>
      </c>
      <c r="C77" s="8" t="s">
        <v>27</v>
      </c>
      <c r="D77" s="418">
        <v>9.9</v>
      </c>
      <c r="E77" s="485">
        <v>12</v>
      </c>
      <c r="F77" s="458"/>
      <c r="G77" s="468">
        <v>44557</v>
      </c>
      <c r="H77" s="39">
        <v>9</v>
      </c>
      <c r="I77" s="39" t="s">
        <v>25</v>
      </c>
      <c r="J77" s="52">
        <v>14</v>
      </c>
      <c r="K77" s="440"/>
      <c r="L77" s="11"/>
      <c r="M77" s="11"/>
      <c r="N77" s="11"/>
      <c r="O77" s="452"/>
    </row>
    <row r="78" spans="1:15" x14ac:dyDescent="0.25">
      <c r="A78" s="27">
        <v>45134</v>
      </c>
      <c r="B78" s="8">
        <v>28</v>
      </c>
      <c r="C78" s="8" t="s">
        <v>27</v>
      </c>
      <c r="D78" s="418">
        <v>12.3</v>
      </c>
      <c r="E78" s="483"/>
      <c r="F78" s="458"/>
      <c r="G78" s="469">
        <v>44592</v>
      </c>
      <c r="H78" s="35">
        <v>10</v>
      </c>
      <c r="I78" s="35" t="s">
        <v>25</v>
      </c>
      <c r="J78" s="54">
        <v>15.5</v>
      </c>
      <c r="K78" s="441"/>
      <c r="L78" s="11"/>
      <c r="M78" s="11"/>
      <c r="N78" s="11"/>
      <c r="O78" s="452"/>
    </row>
    <row r="79" spans="1:15" x14ac:dyDescent="0.25">
      <c r="A79" s="292">
        <v>45230</v>
      </c>
      <c r="B79" s="73">
        <v>31</v>
      </c>
      <c r="C79" s="8" t="s">
        <v>27</v>
      </c>
      <c r="D79" s="419">
        <v>13.4</v>
      </c>
      <c r="E79" s="486"/>
      <c r="F79" s="458"/>
      <c r="G79" s="470">
        <v>44620</v>
      </c>
      <c r="H79" s="8">
        <v>11</v>
      </c>
      <c r="I79" s="8" t="s">
        <v>25</v>
      </c>
      <c r="J79" s="253">
        <v>15</v>
      </c>
      <c r="K79" s="443">
        <f>AVERAGE(J78:J80)</f>
        <v>15.133333333333333</v>
      </c>
      <c r="L79" s="11"/>
      <c r="M79" s="11"/>
      <c r="N79" s="11"/>
      <c r="O79" s="452"/>
    </row>
    <row r="80" spans="1:15" ht="15.75" thickBot="1" x14ac:dyDescent="0.3">
      <c r="A80" s="417">
        <v>45321</v>
      </c>
      <c r="B80" s="73">
        <v>34</v>
      </c>
      <c r="C80" s="73" t="s">
        <v>27</v>
      </c>
      <c r="D80" s="420">
        <v>12.9</v>
      </c>
      <c r="E80" s="486"/>
      <c r="F80" s="458"/>
      <c r="G80" s="471">
        <v>44648</v>
      </c>
      <c r="H80" s="39">
        <v>12</v>
      </c>
      <c r="I80" s="39" t="s">
        <v>25</v>
      </c>
      <c r="J80" s="56">
        <v>14.9</v>
      </c>
      <c r="K80" s="440"/>
      <c r="L80" s="11"/>
      <c r="M80" s="11"/>
      <c r="N80" s="11"/>
      <c r="O80" s="452"/>
    </row>
    <row r="81" spans="1:21" ht="15.75" thickBot="1" x14ac:dyDescent="0.3">
      <c r="A81" s="417">
        <v>45411</v>
      </c>
      <c r="B81" s="73">
        <v>37</v>
      </c>
      <c r="C81" s="73" t="s">
        <v>27</v>
      </c>
      <c r="D81" s="420">
        <v>9.6</v>
      </c>
      <c r="E81" s="487">
        <v>6</v>
      </c>
      <c r="F81" s="458"/>
      <c r="G81" s="472">
        <v>44677</v>
      </c>
      <c r="H81" s="81">
        <v>13</v>
      </c>
      <c r="I81" s="81" t="s">
        <v>25</v>
      </c>
      <c r="J81" s="254">
        <v>14.5</v>
      </c>
      <c r="K81" s="441"/>
      <c r="L81" s="11"/>
      <c r="M81" s="11"/>
      <c r="N81" s="11"/>
      <c r="O81" s="11"/>
    </row>
    <row r="82" spans="1:21" x14ac:dyDescent="0.25">
      <c r="A82" s="404">
        <v>45503</v>
      </c>
      <c r="B82" s="35">
        <v>38</v>
      </c>
      <c r="C82" s="35" t="s">
        <v>69</v>
      </c>
      <c r="D82" s="405">
        <v>11</v>
      </c>
      <c r="E82" s="35"/>
      <c r="F82" s="458"/>
      <c r="G82" s="473">
        <v>44773</v>
      </c>
      <c r="H82" s="76">
        <v>16</v>
      </c>
      <c r="I82" s="76" t="s">
        <v>25</v>
      </c>
      <c r="J82" s="255">
        <f>2.8+5.8+2.9</f>
        <v>11.5</v>
      </c>
      <c r="K82" s="444">
        <f>AVERAGE(J81:J83)</f>
        <v>13.266666666666666</v>
      </c>
      <c r="L82" s="11"/>
      <c r="M82" s="11"/>
      <c r="N82" s="11"/>
      <c r="O82" s="11"/>
    </row>
    <row r="83" spans="1:21" ht="15.75" thickBot="1" x14ac:dyDescent="0.3">
      <c r="A83" s="402">
        <v>45596</v>
      </c>
      <c r="B83" s="8">
        <v>39</v>
      </c>
      <c r="C83" s="8" t="s">
        <v>69</v>
      </c>
      <c r="D83" s="403">
        <v>13</v>
      </c>
      <c r="E83" s="73"/>
      <c r="F83" s="458"/>
      <c r="G83" s="474">
        <v>44860</v>
      </c>
      <c r="H83" s="97">
        <v>19</v>
      </c>
      <c r="I83" s="97" t="s">
        <v>25</v>
      </c>
      <c r="J83" s="256">
        <f>3+2.3+5.4+3.1</f>
        <v>13.799999999999999</v>
      </c>
      <c r="K83" s="445"/>
      <c r="O83" s="1"/>
    </row>
    <row r="84" spans="1:21" ht="15.75" thickBot="1" x14ac:dyDescent="0.3">
      <c r="A84" s="438">
        <v>45685</v>
      </c>
      <c r="B84" s="39">
        <v>40</v>
      </c>
      <c r="C84" s="39" t="s">
        <v>27</v>
      </c>
      <c r="D84" s="495">
        <v>12</v>
      </c>
      <c r="E84" s="39"/>
      <c r="F84" s="482"/>
      <c r="G84" s="475">
        <v>44956</v>
      </c>
      <c r="H84" s="81">
        <v>22</v>
      </c>
      <c r="I84" s="81" t="s">
        <v>25</v>
      </c>
      <c r="J84" s="257">
        <v>18.8</v>
      </c>
      <c r="K84" s="441"/>
      <c r="O84" s="1"/>
    </row>
    <row r="85" spans="1:21" x14ac:dyDescent="0.25">
      <c r="A85" s="510">
        <v>45771</v>
      </c>
      <c r="B85" s="407">
        <v>41</v>
      </c>
      <c r="C85" s="407" t="s">
        <v>27</v>
      </c>
      <c r="D85" s="511">
        <v>12</v>
      </c>
      <c r="E85" s="407"/>
      <c r="F85" s="482"/>
      <c r="G85" s="476">
        <v>45043</v>
      </c>
      <c r="H85" s="76">
        <v>25</v>
      </c>
      <c r="I85" s="76" t="s">
        <v>25</v>
      </c>
      <c r="J85" s="258">
        <v>15.5</v>
      </c>
      <c r="K85" s="446">
        <f>AVERAGE(J84:J86)</f>
        <v>16.666666666666668</v>
      </c>
      <c r="O85" s="1"/>
    </row>
    <row r="86" spans="1:21" ht="15.75" thickBot="1" x14ac:dyDescent="0.3">
      <c r="A86" s="494"/>
      <c r="B86" s="407"/>
      <c r="C86" s="407"/>
      <c r="D86" s="407"/>
      <c r="E86" s="407"/>
      <c r="F86" s="482"/>
      <c r="G86" s="477">
        <v>45134</v>
      </c>
      <c r="H86" s="97">
        <v>28</v>
      </c>
      <c r="I86" s="97" t="s">
        <v>25</v>
      </c>
      <c r="J86" s="260">
        <v>15.7</v>
      </c>
      <c r="K86" s="445"/>
      <c r="O86" s="1"/>
    </row>
    <row r="87" spans="1:21" ht="15.75" thickBot="1" x14ac:dyDescent="0.3">
      <c r="F87" s="482"/>
      <c r="G87" s="478">
        <v>45230</v>
      </c>
      <c r="H87" s="81">
        <v>31</v>
      </c>
      <c r="I87" s="81" t="s">
        <v>25</v>
      </c>
      <c r="J87" s="261">
        <v>15.8</v>
      </c>
      <c r="K87" s="447"/>
      <c r="O87" s="1"/>
    </row>
    <row r="88" spans="1:21" ht="16.5" thickBot="1" x14ac:dyDescent="0.3">
      <c r="A88" s="521" t="s">
        <v>5</v>
      </c>
      <c r="B88" s="522"/>
      <c r="C88" s="522"/>
      <c r="D88" s="522"/>
      <c r="E88" s="523"/>
      <c r="F88" s="459"/>
      <c r="G88" s="479">
        <v>45321</v>
      </c>
      <c r="H88" s="76">
        <v>34</v>
      </c>
      <c r="I88" s="76" t="s">
        <v>25</v>
      </c>
      <c r="J88" s="262">
        <v>19.399999999999999</v>
      </c>
      <c r="K88" s="448">
        <f>AVERAGE(J87:J89)</f>
        <v>17.566666666666666</v>
      </c>
      <c r="Q88" s="480"/>
      <c r="R88" s="401"/>
      <c r="S88" s="401"/>
      <c r="T88" s="439"/>
      <c r="U88" s="449"/>
    </row>
    <row r="89" spans="1:21" ht="31.5" x14ac:dyDescent="0.25">
      <c r="A89" s="243" t="s">
        <v>1</v>
      </c>
      <c r="B89" s="244" t="s">
        <v>3</v>
      </c>
      <c r="C89" s="493" t="s">
        <v>2</v>
      </c>
      <c r="D89" s="245" t="s">
        <v>16</v>
      </c>
      <c r="E89" s="244" t="s">
        <v>22</v>
      </c>
      <c r="F89" s="459"/>
      <c r="G89" s="480">
        <v>45411</v>
      </c>
      <c r="H89" s="401">
        <v>37</v>
      </c>
      <c r="I89" s="401" t="s">
        <v>25</v>
      </c>
      <c r="J89" s="439">
        <v>17.5</v>
      </c>
      <c r="K89" s="449"/>
    </row>
    <row r="90" spans="1:21" x14ac:dyDescent="0.25">
      <c r="A90" s="30">
        <v>44306</v>
      </c>
      <c r="B90" s="8">
        <v>1</v>
      </c>
      <c r="C90" s="9" t="s">
        <v>26</v>
      </c>
      <c r="D90" s="8">
        <v>6.92</v>
      </c>
      <c r="E90" s="8"/>
      <c r="F90" s="11"/>
      <c r="G90" s="481">
        <v>45503</v>
      </c>
      <c r="H90" s="8">
        <v>38</v>
      </c>
      <c r="I90" s="8" t="s">
        <v>68</v>
      </c>
      <c r="J90" s="403">
        <v>16</v>
      </c>
      <c r="K90" s="450"/>
    </row>
    <row r="91" spans="1:21" x14ac:dyDescent="0.25">
      <c r="A91" s="30">
        <v>44327</v>
      </c>
      <c r="B91" s="8">
        <v>2</v>
      </c>
      <c r="C91" s="9" t="s">
        <v>26</v>
      </c>
      <c r="D91" s="8">
        <v>6.64</v>
      </c>
      <c r="E91" s="8">
        <f>(D90+D91)/2</f>
        <v>6.7799999999999994</v>
      </c>
      <c r="F91" s="11"/>
      <c r="G91" s="481">
        <v>45596</v>
      </c>
      <c r="H91" s="8">
        <v>39</v>
      </c>
      <c r="I91" s="8" t="s">
        <v>68</v>
      </c>
      <c r="J91" s="403">
        <v>13</v>
      </c>
      <c r="K91" s="451">
        <f>AVERAGE(J90:J92)</f>
        <v>15</v>
      </c>
    </row>
    <row r="92" spans="1:21" ht="15.75" thickBot="1" x14ac:dyDescent="0.3">
      <c r="A92" s="30">
        <v>44370</v>
      </c>
      <c r="B92" s="8">
        <v>3</v>
      </c>
      <c r="C92" s="10" t="s">
        <v>17</v>
      </c>
      <c r="D92" s="8"/>
      <c r="E92" s="8"/>
      <c r="F92" s="11"/>
      <c r="G92" s="489">
        <v>45685</v>
      </c>
      <c r="H92" s="39">
        <v>40</v>
      </c>
      <c r="I92" s="39" t="s">
        <v>68</v>
      </c>
      <c r="J92" s="415">
        <v>16</v>
      </c>
      <c r="K92" s="490"/>
    </row>
    <row r="93" spans="1:21" x14ac:dyDescent="0.25">
      <c r="A93" s="30">
        <v>44404</v>
      </c>
      <c r="B93" s="8">
        <v>4</v>
      </c>
      <c r="C93" s="9" t="s">
        <v>26</v>
      </c>
      <c r="D93" s="8">
        <v>4.5999999999999996</v>
      </c>
      <c r="E93" s="483">
        <f>AVERAGE(D90:D93)</f>
        <v>6.0533333333333319</v>
      </c>
      <c r="F93" s="457"/>
      <c r="G93" s="513">
        <v>45771</v>
      </c>
      <c r="H93" s="1">
        <v>41</v>
      </c>
      <c r="I93" s="1" t="s">
        <v>25</v>
      </c>
      <c r="J93" s="514">
        <v>17</v>
      </c>
    </row>
    <row r="94" spans="1:21" x14ac:dyDescent="0.25">
      <c r="A94" s="30">
        <v>44496</v>
      </c>
      <c r="B94" s="8">
        <v>5</v>
      </c>
      <c r="C94" s="9" t="s">
        <v>26</v>
      </c>
      <c r="D94" s="263">
        <v>17</v>
      </c>
      <c r="E94" s="8"/>
      <c r="N94" s="2"/>
      <c r="O94" s="1"/>
    </row>
    <row r="95" spans="1:21" x14ac:dyDescent="0.25">
      <c r="A95" s="30">
        <v>44592</v>
      </c>
      <c r="B95" s="8">
        <v>6</v>
      </c>
      <c r="C95" s="9" t="s">
        <v>26</v>
      </c>
      <c r="D95" s="8">
        <v>8.4</v>
      </c>
      <c r="E95" s="483"/>
    </row>
    <row r="96" spans="1:21" x14ac:dyDescent="0.25">
      <c r="A96" s="30">
        <v>44698</v>
      </c>
      <c r="B96" s="8">
        <v>14</v>
      </c>
      <c r="C96" s="9" t="s">
        <v>26</v>
      </c>
      <c r="D96" s="8">
        <v>4.4000000000000004</v>
      </c>
      <c r="E96" s="483"/>
    </row>
    <row r="97" spans="1:5" x14ac:dyDescent="0.25">
      <c r="A97" s="30">
        <v>44773</v>
      </c>
      <c r="B97" s="8">
        <v>16</v>
      </c>
      <c r="C97" s="9" t="s">
        <v>26</v>
      </c>
      <c r="D97" s="8">
        <f>2.8+3.2+2.4</f>
        <v>8.4</v>
      </c>
      <c r="E97" s="483"/>
    </row>
    <row r="98" spans="1:5" x14ac:dyDescent="0.25">
      <c r="A98" s="80">
        <v>44860</v>
      </c>
      <c r="B98" s="73">
        <v>19</v>
      </c>
      <c r="C98" s="82" t="s">
        <v>26</v>
      </c>
      <c r="D98" s="264">
        <f>2.7+2.8+2.5</f>
        <v>8</v>
      </c>
      <c r="E98" s="483"/>
    </row>
    <row r="99" spans="1:5" ht="15.75" thickBot="1" x14ac:dyDescent="0.3">
      <c r="A99" s="488">
        <v>45230</v>
      </c>
      <c r="B99" s="39">
        <v>31</v>
      </c>
      <c r="C99" s="60" t="s">
        <v>26</v>
      </c>
      <c r="D99" s="39">
        <v>8.1</v>
      </c>
      <c r="E99" s="492">
        <f>AVERAGE(D94:D99)</f>
        <v>9.0499999999999989</v>
      </c>
    </row>
  </sheetData>
  <mergeCells count="3">
    <mergeCell ref="G1:K1"/>
    <mergeCell ref="A1:E1"/>
    <mergeCell ref="A88:E88"/>
  </mergeCells>
  <printOptions horizontalCentered="1" verticalCentered="1"/>
  <pageMargins left="0.2" right="0.2" top="0.25" bottom="0.25" header="0.3" footer="0.3"/>
  <pageSetup scale="91" fitToHeight="0" orientation="portrait" r:id="rId1"/>
  <rowBreaks count="1" manualBreakCount="1">
    <brk id="53" max="10" man="1"/>
  </rowBreaks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21" sqref="G21"/>
    </sheetView>
  </sheetViews>
  <sheetFormatPr defaultRowHeight="15" x14ac:dyDescent="0.25"/>
  <cols>
    <col min="1" max="1" width="9.7109375" bestFit="1" customWidth="1"/>
    <col min="3" max="3" width="13.5703125" customWidth="1"/>
    <col min="4" max="4" width="12.5703125" customWidth="1"/>
    <col min="5" max="5" width="14" customWidth="1"/>
    <col min="6" max="6" width="11.85546875" customWidth="1"/>
  </cols>
  <sheetData>
    <row r="1" spans="1:6" ht="15.75" x14ac:dyDescent="0.25">
      <c r="A1" s="526" t="s">
        <v>11</v>
      </c>
      <c r="B1" s="526"/>
      <c r="C1" s="526"/>
      <c r="D1" s="526"/>
      <c r="E1" s="526"/>
    </row>
    <row r="2" spans="1:6" ht="47.25" x14ac:dyDescent="0.25">
      <c r="A2" s="31" t="s">
        <v>1</v>
      </c>
      <c r="B2" s="31" t="s">
        <v>3</v>
      </c>
      <c r="C2" s="31" t="s">
        <v>2</v>
      </c>
      <c r="D2" s="6" t="s">
        <v>16</v>
      </c>
      <c r="E2" s="6" t="s">
        <v>55</v>
      </c>
    </row>
    <row r="3" spans="1:6" x14ac:dyDescent="0.25">
      <c r="A3" s="7">
        <v>44327</v>
      </c>
      <c r="B3" s="8">
        <v>2</v>
      </c>
      <c r="C3" s="9" t="s">
        <v>12</v>
      </c>
      <c r="D3" s="8">
        <v>7.93</v>
      </c>
      <c r="E3" s="8" t="s">
        <v>56</v>
      </c>
    </row>
    <row r="4" spans="1:6" x14ac:dyDescent="0.25">
      <c r="A4" s="7">
        <v>44327</v>
      </c>
      <c r="B4" s="8">
        <v>2</v>
      </c>
      <c r="C4" s="9" t="s">
        <v>13</v>
      </c>
      <c r="D4" s="8">
        <v>5.0599999999999996</v>
      </c>
      <c r="E4" s="8" t="s">
        <v>57</v>
      </c>
    </row>
    <row r="5" spans="1:6" x14ac:dyDescent="0.25">
      <c r="A5" s="7">
        <v>44327</v>
      </c>
      <c r="B5" s="8">
        <v>2</v>
      </c>
      <c r="C5" s="9" t="s">
        <v>14</v>
      </c>
      <c r="D5" s="8">
        <v>0</v>
      </c>
      <c r="E5" s="8" t="s">
        <v>58</v>
      </c>
    </row>
    <row r="6" spans="1:6" x14ac:dyDescent="0.25">
      <c r="A6" s="7">
        <v>44327</v>
      </c>
      <c r="B6" s="8">
        <v>2</v>
      </c>
      <c r="C6" s="9" t="s">
        <v>15</v>
      </c>
      <c r="D6" s="8">
        <v>6.73</v>
      </c>
      <c r="E6" s="8" t="s">
        <v>59</v>
      </c>
    </row>
    <row r="7" spans="1:6" x14ac:dyDescent="0.25">
      <c r="A7" s="8"/>
      <c r="B7" s="8"/>
      <c r="C7" s="9"/>
      <c r="D7" s="8"/>
      <c r="E7" s="8"/>
    </row>
    <row r="8" spans="1:6" x14ac:dyDescent="0.25">
      <c r="A8" s="8"/>
      <c r="B8" s="8"/>
      <c r="C8" s="9"/>
      <c r="D8" s="8"/>
      <c r="E8" s="8"/>
    </row>
    <row r="10" spans="1:6" x14ac:dyDescent="0.25">
      <c r="A10" s="295"/>
      <c r="B10" s="295"/>
      <c r="C10" s="295"/>
      <c r="D10" s="295"/>
      <c r="E10" s="295"/>
      <c r="F10" s="295"/>
    </row>
    <row r="11" spans="1:6" x14ac:dyDescent="0.25">
      <c r="A11" s="11"/>
      <c r="B11" s="295"/>
      <c r="C11" s="295"/>
      <c r="D11" s="295"/>
      <c r="E11" s="295"/>
      <c r="F11" s="295"/>
    </row>
    <row r="12" spans="1:6" x14ac:dyDescent="0.25">
      <c r="A12" s="11"/>
      <c r="B12" s="295"/>
      <c r="C12" s="295"/>
      <c r="D12" s="295"/>
      <c r="E12" s="295"/>
      <c r="F12" s="295"/>
    </row>
    <row r="13" spans="1:6" x14ac:dyDescent="0.25">
      <c r="A13" s="11"/>
      <c r="B13" s="295"/>
      <c r="C13" s="295"/>
      <c r="D13" s="295"/>
      <c r="E13" s="295"/>
      <c r="F13" s="295"/>
    </row>
    <row r="14" spans="1:6" x14ac:dyDescent="0.25">
      <c r="A14" s="11"/>
      <c r="B14" s="295"/>
      <c r="C14" s="295"/>
      <c r="D14" s="295"/>
      <c r="E14" s="295"/>
      <c r="F14" s="295"/>
    </row>
    <row r="15" spans="1:6" x14ac:dyDescent="0.25">
      <c r="A15" s="11"/>
      <c r="B15" s="295"/>
      <c r="C15" s="295"/>
      <c r="D15" s="295"/>
      <c r="E15" s="295"/>
      <c r="F15" s="295"/>
    </row>
    <row r="16" spans="1:6" x14ac:dyDescent="0.25">
      <c r="A16" s="11"/>
      <c r="B16" s="295"/>
      <c r="C16" s="295"/>
      <c r="D16" s="295"/>
      <c r="E16" s="295"/>
      <c r="F16" s="295"/>
    </row>
    <row r="17" spans="1:6" x14ac:dyDescent="0.25">
      <c r="A17" s="11"/>
      <c r="B17" s="295"/>
      <c r="C17" s="295"/>
      <c r="D17" s="295"/>
      <c r="E17" s="295"/>
      <c r="F17" s="295"/>
    </row>
    <row r="18" spans="1:6" x14ac:dyDescent="0.25">
      <c r="A18" s="11"/>
      <c r="B18" s="295"/>
      <c r="C18" s="295"/>
      <c r="D18" s="295"/>
      <c r="E18" s="295"/>
      <c r="F18" s="29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>
      <selection activeCell="P3" sqref="P3:P6"/>
    </sheetView>
  </sheetViews>
  <sheetFormatPr defaultRowHeight="15" x14ac:dyDescent="0.25"/>
  <cols>
    <col min="1" max="1" width="10.7109375" bestFit="1" customWidth="1"/>
    <col min="2" max="2" width="7.42578125" bestFit="1" customWidth="1"/>
    <col min="3" max="3" width="18.140625" customWidth="1"/>
    <col min="4" max="4" width="7" bestFit="1" customWidth="1"/>
    <col min="5" max="5" width="7.5703125" customWidth="1"/>
    <col min="7" max="7" width="10.7109375" hidden="1" customWidth="1"/>
    <col min="8" max="8" width="7.42578125" hidden="1" customWidth="1"/>
    <col min="9" max="9" width="9.42578125" hidden="1" customWidth="1"/>
    <col min="10" max="10" width="7" hidden="1" customWidth="1"/>
    <col min="11" max="12" width="0" hidden="1" customWidth="1"/>
    <col min="13" max="13" width="9.7109375" bestFit="1" customWidth="1"/>
    <col min="14" max="14" width="7.42578125" bestFit="1" customWidth="1"/>
    <col min="15" max="15" width="13.140625" bestFit="1" customWidth="1"/>
    <col min="16" max="16" width="7" bestFit="1" customWidth="1"/>
    <col min="17" max="17" width="14.85546875" customWidth="1"/>
  </cols>
  <sheetData>
    <row r="1" spans="1:17" ht="15.75" x14ac:dyDescent="0.25">
      <c r="A1" s="524" t="s">
        <v>20</v>
      </c>
      <c r="B1" s="524"/>
      <c r="C1" s="524"/>
      <c r="D1" s="524"/>
      <c r="E1" s="524"/>
      <c r="F1" s="3"/>
      <c r="G1" s="525" t="s">
        <v>18</v>
      </c>
      <c r="H1" s="525"/>
      <c r="I1" s="525"/>
      <c r="J1" s="525"/>
      <c r="K1" s="525"/>
      <c r="L1" s="3"/>
      <c r="M1" s="526" t="s">
        <v>11</v>
      </c>
      <c r="N1" s="526"/>
      <c r="O1" s="526"/>
      <c r="P1" s="526"/>
      <c r="Q1" s="526"/>
    </row>
    <row r="2" spans="1:17" ht="31.5" x14ac:dyDescent="0.25">
      <c r="A2" s="5" t="s">
        <v>1</v>
      </c>
      <c r="B2" s="5" t="s">
        <v>3</v>
      </c>
      <c r="C2" s="5" t="s">
        <v>2</v>
      </c>
      <c r="D2" s="6" t="s">
        <v>16</v>
      </c>
      <c r="E2" s="5" t="s">
        <v>21</v>
      </c>
      <c r="F2" s="4"/>
      <c r="G2" s="12" t="s">
        <v>1</v>
      </c>
      <c r="H2" s="12" t="s">
        <v>3</v>
      </c>
      <c r="I2" s="12" t="s">
        <v>2</v>
      </c>
      <c r="J2" s="6" t="s">
        <v>16</v>
      </c>
      <c r="K2" s="17" t="s">
        <v>22</v>
      </c>
      <c r="L2" s="4"/>
      <c r="M2" s="31" t="s">
        <v>1</v>
      </c>
      <c r="N2" s="31" t="s">
        <v>3</v>
      </c>
      <c r="O2" s="31" t="s">
        <v>2</v>
      </c>
      <c r="P2" s="6" t="s">
        <v>16</v>
      </c>
      <c r="Q2" s="6" t="s">
        <v>55</v>
      </c>
    </row>
    <row r="3" spans="1:17" x14ac:dyDescent="0.25">
      <c r="A3" s="7">
        <v>44370</v>
      </c>
      <c r="B3" s="8">
        <v>2</v>
      </c>
      <c r="C3" s="8" t="s">
        <v>10</v>
      </c>
      <c r="D3" s="8">
        <v>23.6</v>
      </c>
      <c r="E3" s="8"/>
      <c r="F3" s="1"/>
      <c r="G3" s="7">
        <v>44529</v>
      </c>
      <c r="H3" s="8">
        <v>1</v>
      </c>
      <c r="I3" s="8" t="s">
        <v>19</v>
      </c>
      <c r="J3" s="8">
        <v>14.9</v>
      </c>
      <c r="K3" s="8"/>
      <c r="L3" s="1"/>
      <c r="M3" s="7">
        <v>44327</v>
      </c>
      <c r="N3" s="8">
        <v>2</v>
      </c>
      <c r="O3" s="9" t="s">
        <v>12</v>
      </c>
      <c r="P3" s="8">
        <v>7.93</v>
      </c>
      <c r="Q3" s="8" t="s">
        <v>56</v>
      </c>
    </row>
    <row r="4" spans="1:17" x14ac:dyDescent="0.25">
      <c r="A4" s="7">
        <v>44496</v>
      </c>
      <c r="B4" s="8">
        <v>6</v>
      </c>
      <c r="C4" s="8" t="s">
        <v>10</v>
      </c>
      <c r="D4" s="8">
        <v>19.600000000000001</v>
      </c>
      <c r="E4" s="8">
        <v>300</v>
      </c>
      <c r="F4" s="1"/>
      <c r="G4" s="8"/>
      <c r="H4" s="8"/>
      <c r="I4" s="8"/>
      <c r="J4" s="8"/>
      <c r="K4" s="8"/>
      <c r="L4" s="1"/>
      <c r="M4" s="7">
        <v>44327</v>
      </c>
      <c r="N4" s="8">
        <v>2</v>
      </c>
      <c r="O4" s="9" t="s">
        <v>13</v>
      </c>
      <c r="P4" s="8">
        <v>5.0599999999999996</v>
      </c>
      <c r="Q4" s="8" t="s">
        <v>57</v>
      </c>
    </row>
    <row r="5" spans="1:17" x14ac:dyDescent="0.25">
      <c r="A5" s="7">
        <v>44557</v>
      </c>
      <c r="B5" s="8">
        <v>9</v>
      </c>
      <c r="C5" s="8" t="s">
        <v>10</v>
      </c>
      <c r="D5" s="8">
        <v>18.3</v>
      </c>
      <c r="E5" s="8">
        <v>330</v>
      </c>
      <c r="F5" s="1"/>
      <c r="G5" s="8"/>
      <c r="H5" s="8"/>
      <c r="I5" s="8"/>
      <c r="J5" s="8"/>
      <c r="K5" s="8"/>
      <c r="L5" s="1"/>
      <c r="M5" s="7">
        <v>44327</v>
      </c>
      <c r="N5" s="8">
        <v>2</v>
      </c>
      <c r="O5" s="9" t="s">
        <v>14</v>
      </c>
      <c r="P5" s="8">
        <v>0</v>
      </c>
      <c r="Q5" s="8" t="s">
        <v>58</v>
      </c>
    </row>
    <row r="6" spans="1:17" x14ac:dyDescent="0.25">
      <c r="A6" s="7">
        <v>44588</v>
      </c>
      <c r="B6" s="8">
        <v>10</v>
      </c>
      <c r="C6" s="8" t="s">
        <v>10</v>
      </c>
      <c r="D6" s="8">
        <v>21</v>
      </c>
      <c r="E6" s="8">
        <v>350</v>
      </c>
      <c r="F6" s="1"/>
      <c r="G6" s="8"/>
      <c r="H6" s="8"/>
      <c r="I6" s="8"/>
      <c r="J6" s="8"/>
      <c r="K6" s="8"/>
      <c r="L6" s="1"/>
      <c r="M6" s="7">
        <v>44327</v>
      </c>
      <c r="N6" s="8">
        <v>2</v>
      </c>
      <c r="O6" s="9" t="s">
        <v>15</v>
      </c>
      <c r="P6" s="8">
        <v>6.73</v>
      </c>
      <c r="Q6" s="8" t="s">
        <v>59</v>
      </c>
    </row>
    <row r="7" spans="1:17" x14ac:dyDescent="0.25">
      <c r="A7" s="7">
        <v>44620</v>
      </c>
      <c r="B7" s="8">
        <v>11</v>
      </c>
      <c r="C7" s="8" t="s">
        <v>10</v>
      </c>
      <c r="D7" s="71"/>
      <c r="E7" s="8">
        <v>430</v>
      </c>
      <c r="F7" s="1"/>
      <c r="G7" s="8"/>
      <c r="H7" s="8"/>
      <c r="I7" s="8"/>
      <c r="J7" s="8"/>
      <c r="K7" s="8"/>
      <c r="L7" s="1"/>
      <c r="M7" s="8"/>
      <c r="N7" s="8"/>
      <c r="O7" s="9"/>
      <c r="P7" s="8"/>
      <c r="Q7" s="8"/>
    </row>
    <row r="8" spans="1:17" x14ac:dyDescent="0.25">
      <c r="A8" s="7"/>
      <c r="B8" s="8"/>
      <c r="C8" s="8"/>
      <c r="D8" s="71"/>
      <c r="E8" s="8"/>
      <c r="F8" s="1"/>
      <c r="G8" s="8"/>
      <c r="H8" s="8"/>
      <c r="I8" s="8"/>
      <c r="J8" s="8"/>
      <c r="K8" s="8"/>
      <c r="L8" s="1"/>
      <c r="M8" s="8"/>
      <c r="N8" s="8"/>
      <c r="O8" s="9"/>
      <c r="P8" s="8"/>
      <c r="Q8" s="8"/>
    </row>
    <row r="9" spans="1:17" x14ac:dyDescent="0.25">
      <c r="A9" s="8" t="s">
        <v>49</v>
      </c>
      <c r="B9" s="8"/>
      <c r="C9" s="8" t="s">
        <v>50</v>
      </c>
      <c r="D9" s="8"/>
      <c r="E9" s="8" t="s">
        <v>53</v>
      </c>
      <c r="F9" s="1"/>
      <c r="G9" s="8"/>
      <c r="H9" s="8"/>
      <c r="I9" s="8"/>
      <c r="J9" s="8"/>
      <c r="K9" s="8"/>
      <c r="L9" s="1"/>
      <c r="M9" s="1"/>
      <c r="N9" s="1"/>
      <c r="O9" s="2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</row>
    <row r="11" spans="1:17" ht="15.75" x14ac:dyDescent="0.25">
      <c r="A11" s="524" t="s">
        <v>51</v>
      </c>
      <c r="B11" s="524"/>
      <c r="C11" s="524"/>
      <c r="D11" s="524"/>
      <c r="E11" s="524"/>
      <c r="F11" s="1"/>
      <c r="G11" s="1"/>
      <c r="H11" s="1"/>
      <c r="I11" s="1"/>
      <c r="J11" s="1"/>
      <c r="K11" s="1"/>
      <c r="L11" s="1"/>
      <c r="M11" s="1"/>
      <c r="N11" s="1"/>
      <c r="O11" s="2"/>
      <c r="P11" s="1"/>
      <c r="Q11" s="1"/>
    </row>
    <row r="12" spans="1:17" ht="31.5" x14ac:dyDescent="0.25">
      <c r="A12" s="16" t="s">
        <v>1</v>
      </c>
      <c r="B12" s="16" t="s">
        <v>3</v>
      </c>
      <c r="C12" s="16" t="s">
        <v>2</v>
      </c>
      <c r="D12" s="6" t="s">
        <v>16</v>
      </c>
      <c r="E12" s="16" t="s">
        <v>21</v>
      </c>
      <c r="F12" s="1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</row>
    <row r="13" spans="1:17" x14ac:dyDescent="0.25">
      <c r="A13" s="7">
        <v>44370</v>
      </c>
      <c r="B13" s="8">
        <v>2</v>
      </c>
      <c r="C13" s="8" t="s">
        <v>9</v>
      </c>
      <c r="D13" s="8">
        <v>20</v>
      </c>
      <c r="E13" s="8"/>
      <c r="F13" s="1"/>
      <c r="G13" s="1"/>
      <c r="H13" s="1"/>
      <c r="I13" s="15"/>
      <c r="J13" s="1"/>
      <c r="K13" s="1"/>
      <c r="L13" s="1"/>
      <c r="M13" s="1"/>
      <c r="N13" s="1"/>
      <c r="O13" s="2"/>
      <c r="P13" s="1"/>
      <c r="Q13" s="1"/>
    </row>
    <row r="14" spans="1:17" x14ac:dyDescent="0.25">
      <c r="A14" s="7">
        <v>44496</v>
      </c>
      <c r="B14" s="8">
        <v>6</v>
      </c>
      <c r="C14" s="8" t="s">
        <v>9</v>
      </c>
      <c r="D14" s="8">
        <v>23</v>
      </c>
      <c r="E14" s="8">
        <v>130</v>
      </c>
      <c r="F14" s="1"/>
      <c r="G14" s="1"/>
      <c r="H14" s="1"/>
      <c r="I14" s="15"/>
      <c r="J14" s="1"/>
      <c r="K14" s="1"/>
      <c r="L14" s="1"/>
      <c r="M14" s="1"/>
      <c r="N14" s="1"/>
      <c r="O14" s="2"/>
      <c r="P14" s="1"/>
      <c r="Q14" s="1"/>
    </row>
    <row r="15" spans="1:17" x14ac:dyDescent="0.25">
      <c r="A15" s="7">
        <v>44557</v>
      </c>
      <c r="B15" s="8">
        <v>9</v>
      </c>
      <c r="C15" s="8" t="s">
        <v>9</v>
      </c>
      <c r="D15" s="8">
        <v>22.6</v>
      </c>
      <c r="E15" s="8">
        <v>100</v>
      </c>
      <c r="F15" s="1"/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</row>
    <row r="16" spans="1:17" x14ac:dyDescent="0.25">
      <c r="A16" s="7">
        <v>44588</v>
      </c>
      <c r="B16" s="8">
        <v>10</v>
      </c>
      <c r="C16" s="8" t="s">
        <v>9</v>
      </c>
      <c r="D16" s="8">
        <v>29.9</v>
      </c>
      <c r="E16" s="8">
        <v>80</v>
      </c>
      <c r="F16" s="1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</row>
    <row r="17" spans="1:17" x14ac:dyDescent="0.25">
      <c r="A17" s="7">
        <v>44620</v>
      </c>
      <c r="B17" s="8">
        <v>11</v>
      </c>
      <c r="C17" s="8" t="s">
        <v>9</v>
      </c>
      <c r="D17" s="20"/>
      <c r="E17" s="8">
        <v>0</v>
      </c>
      <c r="F17" s="1"/>
      <c r="G17" s="1"/>
      <c r="H17" s="1"/>
      <c r="I17" s="1"/>
      <c r="J17" s="1"/>
      <c r="K17" s="1"/>
      <c r="L17" s="1"/>
      <c r="M17" s="1"/>
      <c r="N17" s="1"/>
      <c r="O17" s="2"/>
      <c r="P17" s="1"/>
      <c r="Q17" s="1"/>
    </row>
    <row r="18" spans="1:17" x14ac:dyDescent="0.25">
      <c r="A18" s="7"/>
      <c r="B18" s="8"/>
      <c r="C18" s="8"/>
      <c r="D18" s="20"/>
      <c r="E18" s="8"/>
      <c r="F18" s="1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</row>
    <row r="19" spans="1:17" x14ac:dyDescent="0.25">
      <c r="A19" s="8" t="s">
        <v>49</v>
      </c>
      <c r="B19" s="8"/>
      <c r="C19" s="8" t="s">
        <v>52</v>
      </c>
      <c r="D19" s="8"/>
      <c r="E19" s="8" t="s">
        <v>54</v>
      </c>
      <c r="F19" s="1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1"/>
      <c r="Q21" s="1"/>
    </row>
  </sheetData>
  <mergeCells count="4">
    <mergeCell ref="A11:E11"/>
    <mergeCell ref="G1:K1"/>
    <mergeCell ref="A1:E1"/>
    <mergeCell ref="M1:Q1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7"/>
  <sheetViews>
    <sheetView zoomScale="80" zoomScaleNormal="80" zoomScaleSheetLayoutView="80" workbookViewId="0">
      <pane xSplit="2835" ySplit="735" activePane="bottomRight"/>
      <selection pane="topRight" activeCell="AU1" sqref="AU1"/>
      <selection pane="bottomLeft" activeCell="A2" sqref="A2"/>
      <selection pane="bottomRight" activeCell="AW69" sqref="AW69"/>
    </sheetView>
  </sheetViews>
  <sheetFormatPr defaultColWidth="9.140625" defaultRowHeight="15" x14ac:dyDescent="0.25"/>
  <cols>
    <col min="1" max="1" width="12.140625" style="99" customWidth="1"/>
    <col min="2" max="2" width="17.5703125" style="99" bestFit="1" customWidth="1"/>
    <col min="3" max="11" width="10" style="100" customWidth="1"/>
    <col min="12" max="12" width="10" style="335" customWidth="1"/>
    <col min="13" max="13" width="5.42578125" style="343" customWidth="1"/>
    <col min="14" max="14" width="10" style="100" customWidth="1"/>
    <col min="15" max="15" width="10.7109375" style="100" customWidth="1"/>
    <col min="16" max="16" width="10" style="100" customWidth="1"/>
    <col min="17" max="17" width="10" style="100" bestFit="1" customWidth="1"/>
    <col min="18" max="21" width="9.7109375" style="100" bestFit="1" customWidth="1"/>
    <col min="22" max="22" width="10" style="100" bestFit="1" customWidth="1"/>
    <col min="23" max="25" width="10.7109375" style="100" bestFit="1" customWidth="1"/>
    <col min="26" max="26" width="10.7109375" style="100" customWidth="1"/>
    <col min="27" max="27" width="7.85546875" style="119" customWidth="1"/>
    <col min="28" max="29" width="9.7109375" style="100" bestFit="1" customWidth="1"/>
    <col min="30" max="35" width="9.7109375" style="100" customWidth="1"/>
    <col min="36" max="37" width="9.7109375" style="100" hidden="1" customWidth="1"/>
    <col min="38" max="41" width="9.7109375" style="100" customWidth="1"/>
    <col min="42" max="42" width="9.7109375" style="335" customWidth="1"/>
    <col min="43" max="43" width="7.85546875" style="119" customWidth="1"/>
    <col min="44" max="55" width="9.7109375" style="100" customWidth="1"/>
    <col min="56" max="56" width="9.140625" style="330"/>
    <col min="57" max="57" width="6.7109375" style="100" customWidth="1"/>
    <col min="58" max="58" width="10.5703125" style="100" bestFit="1" customWidth="1"/>
    <col min="59" max="65" width="9.140625" style="100"/>
    <col min="66" max="16384" width="9.140625" style="99"/>
  </cols>
  <sheetData>
    <row r="1" spans="1:65" s="159" customFormat="1" ht="30.75" thickBot="1" x14ac:dyDescent="0.3">
      <c r="C1" s="160">
        <v>44306</v>
      </c>
      <c r="D1" s="161" t="s">
        <v>47</v>
      </c>
      <c r="E1" s="160">
        <v>44370</v>
      </c>
      <c r="F1" s="162">
        <v>44404</v>
      </c>
      <c r="G1" s="160">
        <v>44439</v>
      </c>
      <c r="H1" s="162">
        <v>44466</v>
      </c>
      <c r="I1" s="160">
        <v>44496</v>
      </c>
      <c r="J1" s="162">
        <v>44529</v>
      </c>
      <c r="K1" s="160">
        <v>44557</v>
      </c>
      <c r="L1" s="322" t="s">
        <v>63</v>
      </c>
      <c r="M1" s="336"/>
      <c r="N1" s="162">
        <v>44588</v>
      </c>
      <c r="O1" s="160">
        <v>44620</v>
      </c>
      <c r="P1" s="162">
        <v>44648</v>
      </c>
      <c r="Q1" s="160">
        <v>44677</v>
      </c>
      <c r="R1" s="162">
        <v>44698</v>
      </c>
      <c r="S1" s="160">
        <v>44734</v>
      </c>
      <c r="T1" s="162">
        <v>44773</v>
      </c>
      <c r="U1" s="160">
        <v>44797</v>
      </c>
      <c r="V1" s="162">
        <v>44831</v>
      </c>
      <c r="W1" s="160">
        <v>44860</v>
      </c>
      <c r="X1" s="162">
        <v>44894</v>
      </c>
      <c r="Y1" s="160">
        <v>44924</v>
      </c>
      <c r="Z1" s="364" t="s">
        <v>64</v>
      </c>
      <c r="AA1" s="164"/>
      <c r="AB1" s="162">
        <v>44956</v>
      </c>
      <c r="AC1" s="160">
        <v>44985</v>
      </c>
      <c r="AD1" s="162">
        <v>45014</v>
      </c>
      <c r="AE1" s="164">
        <v>45043</v>
      </c>
      <c r="AF1" s="162">
        <v>45077</v>
      </c>
      <c r="AG1" s="164">
        <v>45105</v>
      </c>
      <c r="AH1" s="164">
        <v>45134</v>
      </c>
      <c r="AI1" s="164">
        <v>45167</v>
      </c>
      <c r="AJ1" s="164"/>
      <c r="AK1" s="164"/>
      <c r="AL1" s="164">
        <v>45197</v>
      </c>
      <c r="AM1" s="164">
        <v>45230</v>
      </c>
      <c r="AN1" s="164">
        <v>45260</v>
      </c>
      <c r="AO1" s="164">
        <v>45288</v>
      </c>
      <c r="AP1" s="365" t="s">
        <v>65</v>
      </c>
      <c r="AQ1" s="164"/>
      <c r="AR1" s="164">
        <v>45321</v>
      </c>
      <c r="AS1" s="164">
        <v>45349</v>
      </c>
      <c r="AT1" s="164">
        <v>45378</v>
      </c>
      <c r="AU1" s="164">
        <v>45411</v>
      </c>
      <c r="AV1" s="164">
        <v>45441</v>
      </c>
      <c r="AW1" s="164"/>
      <c r="AX1" s="164"/>
      <c r="AY1" s="164"/>
      <c r="AZ1" s="164"/>
      <c r="BA1" s="164"/>
      <c r="BB1" s="164"/>
      <c r="BC1" s="164"/>
      <c r="BD1" s="358" t="s">
        <v>66</v>
      </c>
      <c r="BE1" s="160"/>
      <c r="BF1" s="163" t="s">
        <v>44</v>
      </c>
      <c r="BG1" s="160"/>
      <c r="BH1" s="160"/>
      <c r="BI1" s="160"/>
      <c r="BJ1" s="160"/>
      <c r="BK1" s="160"/>
      <c r="BL1" s="160"/>
      <c r="BM1" s="160"/>
    </row>
    <row r="2" spans="1:65" x14ac:dyDescent="0.25">
      <c r="A2" s="104" t="s">
        <v>0</v>
      </c>
      <c r="B2" s="105"/>
      <c r="C2" s="110"/>
      <c r="D2" s="114"/>
      <c r="E2" s="110"/>
      <c r="F2" s="114"/>
      <c r="G2" s="110"/>
      <c r="H2" s="114"/>
      <c r="I2" s="110"/>
      <c r="J2" s="114"/>
      <c r="K2" s="150"/>
      <c r="L2" s="323"/>
      <c r="M2" s="337"/>
      <c r="N2" s="311"/>
      <c r="O2" s="110"/>
      <c r="P2" s="114"/>
      <c r="Q2" s="110"/>
      <c r="R2" s="114"/>
      <c r="S2" s="110"/>
      <c r="T2" s="114"/>
      <c r="U2" s="110"/>
      <c r="V2" s="114"/>
      <c r="W2" s="110"/>
      <c r="X2" s="114"/>
      <c r="Y2" s="150"/>
      <c r="Z2" s="331"/>
      <c r="AA2" s="351"/>
      <c r="AB2" s="114"/>
      <c r="AC2" s="150"/>
      <c r="AD2" s="165"/>
      <c r="AE2" s="180"/>
      <c r="AF2" s="165"/>
      <c r="AG2" s="180"/>
      <c r="AH2" s="165"/>
      <c r="AI2" s="208"/>
      <c r="AJ2" s="196"/>
      <c r="AK2" s="204"/>
      <c r="AL2" s="226"/>
      <c r="AM2" s="208"/>
      <c r="AN2" s="220"/>
      <c r="AO2" s="208"/>
      <c r="AP2" s="366"/>
      <c r="AQ2" s="208"/>
      <c r="AR2" s="189"/>
      <c r="AS2" s="208"/>
      <c r="AT2" s="189"/>
      <c r="AU2" s="208"/>
      <c r="AV2" s="189"/>
      <c r="AW2" s="208"/>
      <c r="AX2" s="189"/>
      <c r="AY2" s="208"/>
      <c r="AZ2" s="189"/>
      <c r="BA2" s="208"/>
      <c r="BB2" s="189"/>
      <c r="BC2" s="180"/>
      <c r="BD2" s="376"/>
      <c r="BE2" s="119"/>
      <c r="BF2" s="141" t="s">
        <v>45</v>
      </c>
    </row>
    <row r="3" spans="1:65" s="101" customFormat="1" x14ac:dyDescent="0.25">
      <c r="A3" s="106"/>
      <c r="B3" s="103" t="s">
        <v>43</v>
      </c>
      <c r="C3" s="111">
        <v>2.44</v>
      </c>
      <c r="D3" s="115">
        <v>2.88</v>
      </c>
      <c r="E3" s="111">
        <v>2.75</v>
      </c>
      <c r="F3" s="115">
        <v>3.6</v>
      </c>
      <c r="G3" s="111">
        <v>3.3</v>
      </c>
      <c r="H3" s="115">
        <v>3.2</v>
      </c>
      <c r="I3" s="111">
        <v>3.2</v>
      </c>
      <c r="J3" s="115">
        <v>2.9</v>
      </c>
      <c r="K3" s="151">
        <v>3</v>
      </c>
      <c r="L3" s="324">
        <f>AVERAGE(C3:K3)</f>
        <v>3.0299999999999994</v>
      </c>
      <c r="M3" s="338"/>
      <c r="N3" s="312">
        <v>3.5</v>
      </c>
      <c r="O3" s="111">
        <v>3</v>
      </c>
      <c r="P3" s="115">
        <v>3</v>
      </c>
      <c r="Q3" s="111">
        <v>3.1</v>
      </c>
      <c r="R3" s="115">
        <v>3.3</v>
      </c>
      <c r="S3" s="111">
        <v>3.9</v>
      </c>
      <c r="T3" s="115">
        <v>3</v>
      </c>
      <c r="U3" s="111">
        <v>3.1</v>
      </c>
      <c r="V3" s="115">
        <v>2.6</v>
      </c>
      <c r="W3" s="111">
        <v>2.4</v>
      </c>
      <c r="X3" s="115">
        <v>3.2</v>
      </c>
      <c r="Y3" s="151">
        <v>3</v>
      </c>
      <c r="Z3" s="359">
        <f>AVERAGE(N3:X3)</f>
        <v>3.1</v>
      </c>
      <c r="AA3" s="352"/>
      <c r="AB3" s="115">
        <v>2.9</v>
      </c>
      <c r="AC3" s="151">
        <v>2.9</v>
      </c>
      <c r="AD3" s="166">
        <v>3.8</v>
      </c>
      <c r="AE3" s="181">
        <v>2.4</v>
      </c>
      <c r="AF3" s="166">
        <v>2.8</v>
      </c>
      <c r="AG3" s="181">
        <v>3.7</v>
      </c>
      <c r="AH3" s="166">
        <v>3.8</v>
      </c>
      <c r="AI3" s="209">
        <v>3.6</v>
      </c>
      <c r="AJ3" s="197"/>
      <c r="AK3" s="205"/>
      <c r="AL3" s="227">
        <v>3.4</v>
      </c>
      <c r="AM3" s="209">
        <v>2.6</v>
      </c>
      <c r="AN3" s="221">
        <v>2.9</v>
      </c>
      <c r="AO3" s="209">
        <v>2.8</v>
      </c>
      <c r="AP3" s="367">
        <f>AVERAGE(AB3:AO3)</f>
        <v>3.1333333333333333</v>
      </c>
      <c r="AQ3" s="209"/>
      <c r="AR3" s="190">
        <v>3.3</v>
      </c>
      <c r="AS3" s="209">
        <v>2.7</v>
      </c>
      <c r="AT3" s="190">
        <v>2.9</v>
      </c>
      <c r="AU3" s="209">
        <v>3.4</v>
      </c>
      <c r="AV3" s="190">
        <v>2.1</v>
      </c>
      <c r="AW3" s="209"/>
      <c r="AX3" s="190"/>
      <c r="AY3" s="209"/>
      <c r="AZ3" s="190"/>
      <c r="BA3" s="209"/>
      <c r="BB3" s="190"/>
      <c r="BC3" s="181"/>
      <c r="BD3" s="377">
        <f>AVERAGE(AR3:BC3)</f>
        <v>2.88</v>
      </c>
      <c r="BE3" s="149"/>
      <c r="BF3" s="142"/>
      <c r="BG3" s="116"/>
      <c r="BH3" s="116"/>
      <c r="BI3" s="116"/>
      <c r="BJ3" s="116"/>
      <c r="BK3" s="116"/>
      <c r="BL3" s="116"/>
      <c r="BM3" s="116"/>
    </row>
    <row r="4" spans="1:65" x14ac:dyDescent="0.25">
      <c r="A4" s="107"/>
      <c r="B4" s="102" t="s">
        <v>33</v>
      </c>
      <c r="C4" s="112">
        <v>3.18</v>
      </c>
      <c r="D4" s="117">
        <v>3.21</v>
      </c>
      <c r="E4" s="112">
        <v>2.95</v>
      </c>
      <c r="F4" s="117">
        <v>3.6</v>
      </c>
      <c r="G4" s="112">
        <v>3.3</v>
      </c>
      <c r="H4" s="117">
        <v>3.4</v>
      </c>
      <c r="I4" s="112">
        <v>3.4</v>
      </c>
      <c r="J4" s="117">
        <v>3</v>
      </c>
      <c r="K4" s="152">
        <v>3</v>
      </c>
      <c r="L4" s="325">
        <f t="shared" ref="L4:L13" si="0">AVERAGE(C4:K4)</f>
        <v>3.2266666666666661</v>
      </c>
      <c r="M4" s="339"/>
      <c r="N4" s="313">
        <v>3.5</v>
      </c>
      <c r="O4" s="112">
        <v>3</v>
      </c>
      <c r="P4" s="117">
        <v>3</v>
      </c>
      <c r="Q4" s="112">
        <v>2.9</v>
      </c>
      <c r="R4" s="117">
        <v>3.8</v>
      </c>
      <c r="S4" s="112">
        <v>4.4000000000000004</v>
      </c>
      <c r="T4" s="117">
        <v>3.8</v>
      </c>
      <c r="U4" s="112">
        <v>3.9</v>
      </c>
      <c r="V4" s="117">
        <v>3.6</v>
      </c>
      <c r="W4" s="112">
        <v>3.6</v>
      </c>
      <c r="X4" s="117">
        <v>3.5</v>
      </c>
      <c r="Y4" s="152">
        <v>3.6</v>
      </c>
      <c r="Z4" s="359">
        <f t="shared" ref="Z4:Z13" si="1">AVERAGE(N4:X4)</f>
        <v>3.5454545454545454</v>
      </c>
      <c r="AA4" s="353"/>
      <c r="AB4" s="117">
        <v>3.2</v>
      </c>
      <c r="AC4" s="152">
        <v>2.2999999999999998</v>
      </c>
      <c r="AD4" s="170">
        <v>3.9</v>
      </c>
      <c r="AE4" s="182">
        <v>2.8</v>
      </c>
      <c r="AF4" s="167">
        <v>3.2</v>
      </c>
      <c r="AG4" s="187">
        <v>3.5</v>
      </c>
      <c r="AH4" s="207">
        <v>4.2</v>
      </c>
      <c r="AI4" s="210">
        <v>4</v>
      </c>
      <c r="AJ4" s="198"/>
      <c r="AK4" s="206"/>
      <c r="AL4" s="228">
        <v>3.1</v>
      </c>
      <c r="AM4" s="210">
        <v>2.9</v>
      </c>
      <c r="AN4" s="222">
        <v>2.2999999999999998</v>
      </c>
      <c r="AO4" s="210">
        <v>2.4</v>
      </c>
      <c r="AP4" s="367">
        <f t="shared" ref="AP4:AP13" si="2">AVERAGE(AB4:AO4)</f>
        <v>3.15</v>
      </c>
      <c r="AQ4" s="210"/>
      <c r="AR4" s="283">
        <v>3.2</v>
      </c>
      <c r="AS4" s="210">
        <v>2.9</v>
      </c>
      <c r="AT4" s="283">
        <v>2.1</v>
      </c>
      <c r="AU4" s="210">
        <v>3.4</v>
      </c>
      <c r="AV4" s="283">
        <v>3</v>
      </c>
      <c r="AW4" s="210"/>
      <c r="AX4" s="283"/>
      <c r="AY4" s="210"/>
      <c r="AZ4" s="283"/>
      <c r="BA4" s="210"/>
      <c r="BB4" s="283"/>
      <c r="BC4" s="187"/>
      <c r="BD4" s="377">
        <f t="shared" ref="BD4:BD13" si="3">AVERAGE(AR4:BC4)</f>
        <v>2.92</v>
      </c>
      <c r="BE4" s="119"/>
      <c r="BF4" s="143"/>
    </row>
    <row r="5" spans="1:65" x14ac:dyDescent="0.25">
      <c r="A5" s="107"/>
      <c r="B5" s="102" t="s">
        <v>34</v>
      </c>
      <c r="C5" s="112">
        <v>2.44</v>
      </c>
      <c r="D5" s="117">
        <v>2.48</v>
      </c>
      <c r="E5" s="112">
        <v>2.98</v>
      </c>
      <c r="F5" s="117">
        <v>3.2</v>
      </c>
      <c r="G5" s="112">
        <v>2.7</v>
      </c>
      <c r="H5" s="117">
        <v>2.5</v>
      </c>
      <c r="I5" s="112">
        <v>2.6</v>
      </c>
      <c r="J5" s="117">
        <v>2.6</v>
      </c>
      <c r="K5" s="152">
        <v>2.4</v>
      </c>
      <c r="L5" s="325">
        <f t="shared" si="0"/>
        <v>2.6555555555555559</v>
      </c>
      <c r="M5" s="339"/>
      <c r="N5" s="313">
        <v>3</v>
      </c>
      <c r="O5" s="112">
        <v>3</v>
      </c>
      <c r="P5" s="117">
        <v>2.6</v>
      </c>
      <c r="Q5" s="112">
        <v>2.5</v>
      </c>
      <c r="R5" s="117">
        <v>2.2999999999999998</v>
      </c>
      <c r="S5" s="112">
        <v>3</v>
      </c>
      <c r="T5" s="117">
        <v>2.6</v>
      </c>
      <c r="U5" s="112">
        <v>3</v>
      </c>
      <c r="V5" s="117">
        <v>2.8</v>
      </c>
      <c r="W5" s="112">
        <v>3</v>
      </c>
      <c r="X5" s="117">
        <v>3.2</v>
      </c>
      <c r="Y5" s="152">
        <v>2.8</v>
      </c>
      <c r="Z5" s="359">
        <f t="shared" si="1"/>
        <v>2.8181818181818183</v>
      </c>
      <c r="AA5" s="353"/>
      <c r="AB5" s="117">
        <v>2.7</v>
      </c>
      <c r="AC5" s="152">
        <v>2.4</v>
      </c>
      <c r="AD5" s="170">
        <v>2.8</v>
      </c>
      <c r="AE5" s="182">
        <v>1.9</v>
      </c>
      <c r="AF5" s="167">
        <v>2.2999999999999998</v>
      </c>
      <c r="AG5" s="188">
        <v>3</v>
      </c>
      <c r="AH5" s="214">
        <v>3</v>
      </c>
      <c r="AI5" s="216">
        <v>3.2</v>
      </c>
      <c r="AJ5" s="199"/>
      <c r="AK5" s="217"/>
      <c r="AL5" s="229">
        <v>2.5</v>
      </c>
      <c r="AM5" s="216">
        <v>2.5</v>
      </c>
      <c r="AN5" s="223">
        <v>1.9</v>
      </c>
      <c r="AO5" s="282">
        <v>1.7</v>
      </c>
      <c r="AP5" s="367">
        <f t="shared" si="2"/>
        <v>2.4916666666666663</v>
      </c>
      <c r="AQ5" s="282"/>
      <c r="AR5" s="286">
        <v>3.1</v>
      </c>
      <c r="AS5" s="216">
        <v>2.2000000000000002</v>
      </c>
      <c r="AT5" s="284">
        <v>1.6</v>
      </c>
      <c r="AU5" s="216">
        <v>2.8</v>
      </c>
      <c r="AV5" s="286">
        <v>1.9</v>
      </c>
      <c r="AW5" s="282"/>
      <c r="AX5" s="284"/>
      <c r="AY5" s="282"/>
      <c r="AZ5" s="284"/>
      <c r="BA5" s="282"/>
      <c r="BB5" s="284"/>
      <c r="BC5" s="372"/>
      <c r="BD5" s="377">
        <f t="shared" si="3"/>
        <v>2.3199999999999998</v>
      </c>
      <c r="BE5" s="119"/>
      <c r="BF5" s="143"/>
    </row>
    <row r="6" spans="1:65" s="124" customFormat="1" x14ac:dyDescent="0.25">
      <c r="A6" s="120"/>
      <c r="B6" s="121" t="s">
        <v>35</v>
      </c>
      <c r="C6" s="122">
        <v>6.69</v>
      </c>
      <c r="D6" s="122">
        <v>7.65</v>
      </c>
      <c r="E6" s="122">
        <v>8.98</v>
      </c>
      <c r="F6" s="122">
        <v>8.4</v>
      </c>
      <c r="G6" s="122">
        <v>8</v>
      </c>
      <c r="H6" s="122">
        <v>7.8</v>
      </c>
      <c r="I6" s="122">
        <v>8.3000000000000007</v>
      </c>
      <c r="J6" s="122">
        <v>8.1999999999999993</v>
      </c>
      <c r="K6" s="153">
        <v>6.9</v>
      </c>
      <c r="L6" s="326">
        <f t="shared" si="0"/>
        <v>7.88</v>
      </c>
      <c r="M6" s="338"/>
      <c r="N6" s="314">
        <v>9.1999999999999993</v>
      </c>
      <c r="O6" s="122">
        <v>8.9</v>
      </c>
      <c r="P6" s="122">
        <v>8.4</v>
      </c>
      <c r="Q6" s="122">
        <v>8</v>
      </c>
      <c r="R6" s="122">
        <v>7.4</v>
      </c>
      <c r="S6" s="122">
        <v>10</v>
      </c>
      <c r="T6" s="122">
        <v>9.1</v>
      </c>
      <c r="U6" s="122">
        <v>9.6</v>
      </c>
      <c r="V6" s="122">
        <v>9.1</v>
      </c>
      <c r="W6" s="122">
        <v>9.3000000000000007</v>
      </c>
      <c r="X6" s="122">
        <v>9.1</v>
      </c>
      <c r="Y6" s="153">
        <v>9.6</v>
      </c>
      <c r="Z6" s="332">
        <f t="shared" si="1"/>
        <v>8.9181818181818162</v>
      </c>
      <c r="AA6" s="353"/>
      <c r="AB6" s="122">
        <v>9.3000000000000007</v>
      </c>
      <c r="AC6" s="153">
        <v>6.6</v>
      </c>
      <c r="AD6" s="168">
        <v>9.1</v>
      </c>
      <c r="AE6" s="168">
        <v>6.2</v>
      </c>
      <c r="AF6" s="168">
        <v>7.9</v>
      </c>
      <c r="AG6" s="168">
        <v>9.8000000000000007</v>
      </c>
      <c r="AH6" s="168">
        <v>9.1</v>
      </c>
      <c r="AI6" s="157">
        <v>9</v>
      </c>
      <c r="AJ6" s="200"/>
      <c r="AK6" s="200"/>
      <c r="AL6" s="168">
        <v>7.4</v>
      </c>
      <c r="AM6" s="157">
        <v>8.1999999999999993</v>
      </c>
      <c r="AN6" s="157">
        <v>5.5</v>
      </c>
      <c r="AO6" s="157">
        <v>7.4</v>
      </c>
      <c r="AP6" s="332">
        <f t="shared" si="2"/>
        <v>7.9583333333333348</v>
      </c>
      <c r="AQ6" s="211"/>
      <c r="AR6" s="157">
        <v>9.1999999999999993</v>
      </c>
      <c r="AS6" s="157">
        <v>7.3</v>
      </c>
      <c r="AT6" s="157">
        <v>7.3</v>
      </c>
      <c r="AU6" s="157">
        <v>8.4</v>
      </c>
      <c r="AV6" s="157">
        <v>6.7</v>
      </c>
      <c r="AW6" s="157"/>
      <c r="AX6" s="157"/>
      <c r="AY6" s="157"/>
      <c r="AZ6" s="157"/>
      <c r="BA6" s="157"/>
      <c r="BB6" s="157"/>
      <c r="BC6" s="168"/>
      <c r="BD6" s="332">
        <f t="shared" si="3"/>
        <v>7.7800000000000011</v>
      </c>
      <c r="BE6" s="119"/>
      <c r="BF6" s="144">
        <f>AVERAGE(C6:AX6)</f>
        <v>8.2384515890613415</v>
      </c>
      <c r="BG6" s="123"/>
      <c r="BH6" s="123"/>
      <c r="BI6" s="123"/>
      <c r="BJ6" s="123"/>
      <c r="BK6" s="123"/>
      <c r="BL6" s="123"/>
      <c r="BM6" s="123"/>
    </row>
    <row r="7" spans="1:65" s="130" customFormat="1" x14ac:dyDescent="0.25">
      <c r="A7" s="125"/>
      <c r="B7" s="126" t="s">
        <v>36</v>
      </c>
      <c r="C7" s="127">
        <v>6.02</v>
      </c>
      <c r="D7" s="127">
        <v>6.13</v>
      </c>
      <c r="E7" s="127">
        <v>6.61</v>
      </c>
      <c r="F7" s="127">
        <v>8</v>
      </c>
      <c r="G7" s="127">
        <v>7.6</v>
      </c>
      <c r="H7" s="127">
        <v>7.4</v>
      </c>
      <c r="I7" s="127">
        <v>6.9</v>
      </c>
      <c r="J7" s="127">
        <v>6.7</v>
      </c>
      <c r="K7" s="154">
        <v>6.2</v>
      </c>
      <c r="L7" s="327">
        <f t="shared" si="0"/>
        <v>6.84</v>
      </c>
      <c r="M7" s="338"/>
      <c r="N7" s="315">
        <v>7.5</v>
      </c>
      <c r="O7" s="127">
        <v>6.8</v>
      </c>
      <c r="P7" s="127">
        <v>6.5</v>
      </c>
      <c r="Q7" s="127">
        <v>6.9</v>
      </c>
      <c r="R7" s="127">
        <v>6.5</v>
      </c>
      <c r="S7" s="127">
        <v>8.4</v>
      </c>
      <c r="T7" s="127">
        <v>6.6</v>
      </c>
      <c r="U7" s="127">
        <v>7.2</v>
      </c>
      <c r="V7" s="127">
        <v>6.7</v>
      </c>
      <c r="W7" s="127">
        <v>6.7</v>
      </c>
      <c r="X7" s="127">
        <v>6.4</v>
      </c>
      <c r="Y7" s="154">
        <v>6.6</v>
      </c>
      <c r="Z7" s="333">
        <f t="shared" si="1"/>
        <v>6.9272727272727286</v>
      </c>
      <c r="AA7" s="353"/>
      <c r="AB7" s="127">
        <v>6.4</v>
      </c>
      <c r="AC7" s="154">
        <v>7.2</v>
      </c>
      <c r="AD7" s="169">
        <v>7.2</v>
      </c>
      <c r="AE7" s="169">
        <v>5.8</v>
      </c>
      <c r="AF7" s="169">
        <v>6.5</v>
      </c>
      <c r="AG7" s="169">
        <v>8.1</v>
      </c>
      <c r="AH7" s="169">
        <v>7.6</v>
      </c>
      <c r="AI7" s="158">
        <v>7.6</v>
      </c>
      <c r="AJ7" s="201"/>
      <c r="AK7" s="201"/>
      <c r="AL7" s="169">
        <v>7.4</v>
      </c>
      <c r="AM7" s="158">
        <v>7.2</v>
      </c>
      <c r="AN7" s="158">
        <v>5</v>
      </c>
      <c r="AO7" s="158">
        <v>5.8</v>
      </c>
      <c r="AP7" s="333">
        <f t="shared" si="2"/>
        <v>6.8166666666666664</v>
      </c>
      <c r="AQ7" s="211"/>
      <c r="AR7" s="158">
        <v>8.4</v>
      </c>
      <c r="AS7" s="158">
        <v>7.5</v>
      </c>
      <c r="AT7" s="158">
        <v>7.9</v>
      </c>
      <c r="AU7" s="158">
        <v>7.2</v>
      </c>
      <c r="AV7" s="158">
        <v>6.6</v>
      </c>
      <c r="AW7" s="158"/>
      <c r="AX7" s="158"/>
      <c r="AY7" s="158"/>
      <c r="AZ7" s="158"/>
      <c r="BA7" s="158"/>
      <c r="BB7" s="158"/>
      <c r="BC7" s="169"/>
      <c r="BD7" s="333">
        <f t="shared" si="3"/>
        <v>7.5200000000000005</v>
      </c>
      <c r="BE7" s="119"/>
      <c r="BF7" s="145">
        <f>AVERAGE(C7:AX7)</f>
        <v>6.9352180339985212</v>
      </c>
      <c r="BG7" s="129"/>
      <c r="BH7" s="129"/>
      <c r="BI7" s="129"/>
      <c r="BJ7" s="129"/>
      <c r="BK7" s="129"/>
      <c r="BL7" s="129"/>
      <c r="BM7" s="129"/>
    </row>
    <row r="8" spans="1:65" x14ac:dyDescent="0.25">
      <c r="A8" s="107"/>
      <c r="B8" s="102" t="s">
        <v>37</v>
      </c>
      <c r="C8" s="112" t="s">
        <v>38</v>
      </c>
      <c r="D8" s="117" t="s">
        <v>38</v>
      </c>
      <c r="E8" s="112" t="s">
        <v>38</v>
      </c>
      <c r="F8" s="118">
        <v>0.53</v>
      </c>
      <c r="G8" s="112" t="s">
        <v>38</v>
      </c>
      <c r="H8" s="117" t="s">
        <v>38</v>
      </c>
      <c r="I8" s="113">
        <v>0.49</v>
      </c>
      <c r="J8" s="118">
        <v>0.48</v>
      </c>
      <c r="K8" s="152" t="s">
        <v>38</v>
      </c>
      <c r="L8" s="324">
        <f t="shared" si="0"/>
        <v>0.5</v>
      </c>
      <c r="M8" s="338"/>
      <c r="N8" s="316">
        <v>0.48</v>
      </c>
      <c r="O8" s="113">
        <v>0.53</v>
      </c>
      <c r="P8" s="117" t="s">
        <v>38</v>
      </c>
      <c r="Q8" s="112" t="s">
        <v>38</v>
      </c>
      <c r="R8" s="117" t="s">
        <v>38</v>
      </c>
      <c r="S8" s="112" t="s">
        <v>38</v>
      </c>
      <c r="T8" s="117" t="s">
        <v>38</v>
      </c>
      <c r="U8" s="112" t="s">
        <v>38</v>
      </c>
      <c r="V8" s="117" t="s">
        <v>38</v>
      </c>
      <c r="W8" s="112" t="s">
        <v>38</v>
      </c>
      <c r="X8" s="117" t="s">
        <v>38</v>
      </c>
      <c r="Y8" s="152" t="s">
        <v>38</v>
      </c>
      <c r="Z8" s="359" t="s">
        <v>38</v>
      </c>
      <c r="AA8" s="353"/>
      <c r="AB8" s="117" t="s">
        <v>38</v>
      </c>
      <c r="AC8" s="152" t="s">
        <v>38</v>
      </c>
      <c r="AD8" s="170" t="s">
        <v>38</v>
      </c>
      <c r="AE8" s="182" t="s">
        <v>38</v>
      </c>
      <c r="AF8" s="170" t="s">
        <v>38</v>
      </c>
      <c r="AG8" s="182" t="s">
        <v>38</v>
      </c>
      <c r="AH8" s="170" t="s">
        <v>38</v>
      </c>
      <c r="AI8" s="211" t="s">
        <v>38</v>
      </c>
      <c r="AJ8" s="196"/>
      <c r="AK8" s="204"/>
      <c r="AL8" s="230" t="s">
        <v>38</v>
      </c>
      <c r="AM8" s="211" t="s">
        <v>38</v>
      </c>
      <c r="AN8" s="224" t="s">
        <v>38</v>
      </c>
      <c r="AO8" s="211" t="s">
        <v>38</v>
      </c>
      <c r="AP8" s="368" t="s">
        <v>38</v>
      </c>
      <c r="AQ8" s="211"/>
      <c r="AR8" s="191" t="s">
        <v>38</v>
      </c>
      <c r="AS8" s="211" t="s">
        <v>38</v>
      </c>
      <c r="AT8" s="191" t="s">
        <v>38</v>
      </c>
      <c r="AU8" s="211" t="s">
        <v>38</v>
      </c>
      <c r="AV8" s="191" t="s">
        <v>38</v>
      </c>
      <c r="AW8" s="211"/>
      <c r="AX8" s="191"/>
      <c r="AY8" s="211"/>
      <c r="AZ8" s="191"/>
      <c r="BA8" s="211"/>
      <c r="BB8" s="191"/>
      <c r="BC8" s="182"/>
      <c r="BD8" s="378" t="s">
        <v>38</v>
      </c>
      <c r="BE8" s="119"/>
      <c r="BF8" s="143"/>
    </row>
    <row r="9" spans="1:65" x14ac:dyDescent="0.25">
      <c r="A9" s="107"/>
      <c r="B9" s="102" t="s">
        <v>39</v>
      </c>
      <c r="C9" s="112" t="s">
        <v>38</v>
      </c>
      <c r="D9" s="117" t="s">
        <v>38</v>
      </c>
      <c r="E9" s="112" t="s">
        <v>38</v>
      </c>
      <c r="F9" s="117" t="s">
        <v>38</v>
      </c>
      <c r="G9" s="112" t="s">
        <v>38</v>
      </c>
      <c r="H9" s="117" t="s">
        <v>38</v>
      </c>
      <c r="I9" s="112" t="s">
        <v>38</v>
      </c>
      <c r="J9" s="117" t="s">
        <v>38</v>
      </c>
      <c r="K9" s="152" t="s">
        <v>38</v>
      </c>
      <c r="L9" s="324" t="s">
        <v>38</v>
      </c>
      <c r="M9" s="338"/>
      <c r="N9" s="313" t="s">
        <v>38</v>
      </c>
      <c r="O9" s="112" t="s">
        <v>38</v>
      </c>
      <c r="P9" s="117" t="s">
        <v>38</v>
      </c>
      <c r="Q9" s="112" t="s">
        <v>38</v>
      </c>
      <c r="R9" s="117" t="s">
        <v>38</v>
      </c>
      <c r="S9" s="112" t="s">
        <v>38</v>
      </c>
      <c r="T9" s="117" t="s">
        <v>38</v>
      </c>
      <c r="U9" s="112" t="s">
        <v>38</v>
      </c>
      <c r="V9" s="117" t="s">
        <v>38</v>
      </c>
      <c r="W9" s="112" t="s">
        <v>38</v>
      </c>
      <c r="X9" s="117" t="s">
        <v>38</v>
      </c>
      <c r="Y9" s="152" t="s">
        <v>38</v>
      </c>
      <c r="Z9" s="359" t="s">
        <v>38</v>
      </c>
      <c r="AA9" s="353"/>
      <c r="AB9" s="117" t="s">
        <v>38</v>
      </c>
      <c r="AC9" s="152" t="s">
        <v>38</v>
      </c>
      <c r="AD9" s="170" t="s">
        <v>38</v>
      </c>
      <c r="AE9" s="182" t="s">
        <v>38</v>
      </c>
      <c r="AF9" s="170" t="s">
        <v>38</v>
      </c>
      <c r="AG9" s="182" t="s">
        <v>38</v>
      </c>
      <c r="AH9" s="170" t="s">
        <v>38</v>
      </c>
      <c r="AI9" s="211" t="s">
        <v>38</v>
      </c>
      <c r="AJ9" s="196"/>
      <c r="AK9" s="204"/>
      <c r="AL9" s="230" t="s">
        <v>38</v>
      </c>
      <c r="AM9" s="211" t="s">
        <v>38</v>
      </c>
      <c r="AN9" s="224" t="s">
        <v>38</v>
      </c>
      <c r="AO9" s="211" t="s">
        <v>38</v>
      </c>
      <c r="AP9" s="368" t="s">
        <v>38</v>
      </c>
      <c r="AQ9" s="211"/>
      <c r="AR9" s="191" t="s">
        <v>38</v>
      </c>
      <c r="AS9" s="211" t="s">
        <v>38</v>
      </c>
      <c r="AT9" s="191" t="s">
        <v>38</v>
      </c>
      <c r="AU9" s="211" t="s">
        <v>38</v>
      </c>
      <c r="AV9" s="191" t="s">
        <v>38</v>
      </c>
      <c r="AW9" s="211"/>
      <c r="AX9" s="191"/>
      <c r="AY9" s="211"/>
      <c r="AZ9" s="191"/>
      <c r="BA9" s="211"/>
      <c r="BB9" s="191"/>
      <c r="BC9" s="182"/>
      <c r="BD9" s="378" t="s">
        <v>38</v>
      </c>
      <c r="BE9" s="119"/>
      <c r="BF9" s="143"/>
    </row>
    <row r="10" spans="1:65" s="101" customFormat="1" x14ac:dyDescent="0.25">
      <c r="A10" s="106"/>
      <c r="B10" s="103" t="s">
        <v>61</v>
      </c>
      <c r="C10" s="111" t="s">
        <v>38</v>
      </c>
      <c r="D10" s="115" t="s">
        <v>38</v>
      </c>
      <c r="E10" s="111" t="s">
        <v>38</v>
      </c>
      <c r="F10" s="115" t="s">
        <v>38</v>
      </c>
      <c r="G10" s="111" t="s">
        <v>38</v>
      </c>
      <c r="H10" s="115" t="s">
        <v>38</v>
      </c>
      <c r="I10" s="111" t="s">
        <v>38</v>
      </c>
      <c r="J10" s="115" t="s">
        <v>38</v>
      </c>
      <c r="K10" s="151" t="s">
        <v>38</v>
      </c>
      <c r="L10" s="324" t="s">
        <v>38</v>
      </c>
      <c r="M10" s="338"/>
      <c r="N10" s="312" t="s">
        <v>38</v>
      </c>
      <c r="O10" s="111" t="s">
        <v>38</v>
      </c>
      <c r="P10" s="115" t="s">
        <v>38</v>
      </c>
      <c r="Q10" s="111" t="s">
        <v>38</v>
      </c>
      <c r="R10" s="115" t="s">
        <v>38</v>
      </c>
      <c r="S10" s="111" t="s">
        <v>38</v>
      </c>
      <c r="T10" s="115" t="s">
        <v>38</v>
      </c>
      <c r="U10" s="111" t="s">
        <v>38</v>
      </c>
      <c r="V10" s="115" t="s">
        <v>38</v>
      </c>
      <c r="W10" s="111" t="s">
        <v>38</v>
      </c>
      <c r="X10" s="115" t="s">
        <v>38</v>
      </c>
      <c r="Y10" s="151" t="s">
        <v>38</v>
      </c>
      <c r="Z10" s="359" t="s">
        <v>38</v>
      </c>
      <c r="AA10" s="352"/>
      <c r="AB10" s="115" t="s">
        <v>38</v>
      </c>
      <c r="AC10" s="151" t="s">
        <v>38</v>
      </c>
      <c r="AD10" s="166" t="s">
        <v>38</v>
      </c>
      <c r="AE10" s="181" t="s">
        <v>38</v>
      </c>
      <c r="AF10" s="166" t="s">
        <v>38</v>
      </c>
      <c r="AG10" s="181" t="s">
        <v>38</v>
      </c>
      <c r="AH10" s="166" t="s">
        <v>38</v>
      </c>
      <c r="AI10" s="209" t="s">
        <v>38</v>
      </c>
      <c r="AJ10" s="197"/>
      <c r="AK10" s="205"/>
      <c r="AL10" s="227" t="s">
        <v>38</v>
      </c>
      <c r="AM10" s="209" t="s">
        <v>38</v>
      </c>
      <c r="AN10" s="221" t="s">
        <v>38</v>
      </c>
      <c r="AO10" s="209" t="s">
        <v>38</v>
      </c>
      <c r="AP10" s="368" t="s">
        <v>38</v>
      </c>
      <c r="AQ10" s="209"/>
      <c r="AR10" s="190" t="s">
        <v>38</v>
      </c>
      <c r="AS10" s="209" t="s">
        <v>38</v>
      </c>
      <c r="AT10" s="190" t="s">
        <v>38</v>
      </c>
      <c r="AU10" s="209" t="s">
        <v>38</v>
      </c>
      <c r="AV10" s="190" t="s">
        <v>38</v>
      </c>
      <c r="AW10" s="209"/>
      <c r="AX10" s="190"/>
      <c r="AY10" s="209"/>
      <c r="AZ10" s="190"/>
      <c r="BA10" s="209"/>
      <c r="BB10" s="190"/>
      <c r="BC10" s="181"/>
      <c r="BD10" s="378" t="s">
        <v>38</v>
      </c>
      <c r="BE10" s="149"/>
      <c r="BF10" s="142"/>
      <c r="BG10" s="116"/>
      <c r="BH10" s="116"/>
      <c r="BI10" s="116"/>
      <c r="BJ10" s="116"/>
      <c r="BK10" s="116"/>
      <c r="BL10" s="116"/>
      <c r="BM10" s="116"/>
    </row>
    <row r="11" spans="1:65" x14ac:dyDescent="0.25">
      <c r="A11" s="108"/>
      <c r="B11" s="102"/>
      <c r="C11" s="112"/>
      <c r="D11" s="117"/>
      <c r="E11" s="112"/>
      <c r="F11" s="117"/>
      <c r="G11" s="112"/>
      <c r="H11" s="117"/>
      <c r="I11" s="112"/>
      <c r="J11" s="117"/>
      <c r="K11" s="152"/>
      <c r="L11" s="324"/>
      <c r="M11" s="338"/>
      <c r="N11" s="313"/>
      <c r="O11" s="112"/>
      <c r="P11" s="117"/>
      <c r="Q11" s="112"/>
      <c r="R11" s="117"/>
      <c r="S11" s="112"/>
      <c r="T11" s="117"/>
      <c r="U11" s="112"/>
      <c r="V11" s="117"/>
      <c r="W11" s="112"/>
      <c r="X11" s="117"/>
      <c r="Y11" s="152"/>
      <c r="Z11" s="359"/>
      <c r="AA11" s="353"/>
      <c r="AB11" s="117"/>
      <c r="AC11" s="152"/>
      <c r="AD11" s="170"/>
      <c r="AE11" s="182"/>
      <c r="AF11" s="170"/>
      <c r="AG11" s="182"/>
      <c r="AH11" s="170"/>
      <c r="AI11" s="211"/>
      <c r="AJ11" s="196"/>
      <c r="AK11" s="204"/>
      <c r="AL11" s="230"/>
      <c r="AM11" s="211"/>
      <c r="AN11" s="224"/>
      <c r="AO11" s="211"/>
      <c r="AP11" s="368"/>
      <c r="AQ11" s="211"/>
      <c r="AR11" s="191"/>
      <c r="AS11" s="211"/>
      <c r="AT11" s="191"/>
      <c r="AU11" s="211"/>
      <c r="AV11" s="191"/>
      <c r="AW11" s="211"/>
      <c r="AX11" s="191"/>
      <c r="AY11" s="211"/>
      <c r="AZ11" s="191"/>
      <c r="BA11" s="211"/>
      <c r="BB11" s="191"/>
      <c r="BC11" s="182"/>
      <c r="BD11" s="378"/>
      <c r="BE11" s="119"/>
      <c r="BF11" s="143"/>
    </row>
    <row r="12" spans="1:65" ht="15.75" thickBot="1" x14ac:dyDescent="0.3">
      <c r="A12" s="297"/>
      <c r="B12" s="298" t="s">
        <v>60</v>
      </c>
      <c r="C12" s="306">
        <f t="shared" ref="C12:AS12" si="4">(0/10)+(C3/2000)+(0/10)+(C4/10)</f>
        <v>0.31922</v>
      </c>
      <c r="D12" s="306">
        <f t="shared" si="4"/>
        <v>0.32244</v>
      </c>
      <c r="E12" s="306">
        <f t="shared" si="4"/>
        <v>0.29637500000000006</v>
      </c>
      <c r="F12" s="306">
        <f t="shared" si="4"/>
        <v>0.36180000000000001</v>
      </c>
      <c r="G12" s="306">
        <f t="shared" si="4"/>
        <v>0.33164999999999994</v>
      </c>
      <c r="H12" s="306">
        <f t="shared" si="4"/>
        <v>0.34159999999999996</v>
      </c>
      <c r="I12" s="306">
        <f t="shared" si="4"/>
        <v>0.34159999999999996</v>
      </c>
      <c r="J12" s="306">
        <f t="shared" si="4"/>
        <v>0.30145</v>
      </c>
      <c r="K12" s="309">
        <f t="shared" si="4"/>
        <v>0.30149999999999999</v>
      </c>
      <c r="L12" s="328">
        <f t="shared" si="0"/>
        <v>0.32418166666666665</v>
      </c>
      <c r="M12" s="340"/>
      <c r="N12" s="317">
        <f t="shared" si="4"/>
        <v>0.35174999999999995</v>
      </c>
      <c r="O12" s="306">
        <f t="shared" si="4"/>
        <v>0.30149999999999999</v>
      </c>
      <c r="P12" s="306">
        <f t="shared" si="4"/>
        <v>0.30149999999999999</v>
      </c>
      <c r="Q12" s="306">
        <f t="shared" si="4"/>
        <v>0.29154999999999998</v>
      </c>
      <c r="R12" s="306">
        <f t="shared" si="4"/>
        <v>0.38164999999999999</v>
      </c>
      <c r="S12" s="306">
        <f t="shared" si="4"/>
        <v>0.44195000000000007</v>
      </c>
      <c r="T12" s="306">
        <f t="shared" si="4"/>
        <v>0.38150000000000001</v>
      </c>
      <c r="U12" s="306">
        <f t="shared" si="4"/>
        <v>0.39155000000000001</v>
      </c>
      <c r="V12" s="306">
        <f t="shared" si="4"/>
        <v>0.36130000000000001</v>
      </c>
      <c r="W12" s="306">
        <f t="shared" si="4"/>
        <v>0.36119999999999997</v>
      </c>
      <c r="X12" s="306">
        <f t="shared" si="4"/>
        <v>0.35159999999999997</v>
      </c>
      <c r="Y12" s="309">
        <f t="shared" si="4"/>
        <v>0.36149999999999999</v>
      </c>
      <c r="Z12" s="328">
        <f t="shared" si="1"/>
        <v>0.35609545454545449</v>
      </c>
      <c r="AA12" s="354"/>
      <c r="AB12" s="306">
        <f t="shared" si="4"/>
        <v>0.32145000000000001</v>
      </c>
      <c r="AC12" s="306">
        <f t="shared" si="4"/>
        <v>0.23144999999999999</v>
      </c>
      <c r="AD12" s="306">
        <f t="shared" si="4"/>
        <v>0.39190000000000003</v>
      </c>
      <c r="AE12" s="306">
        <f t="shared" si="4"/>
        <v>0.28119999999999995</v>
      </c>
      <c r="AF12" s="306">
        <f t="shared" si="4"/>
        <v>0.32140000000000002</v>
      </c>
      <c r="AG12" s="306">
        <f t="shared" si="4"/>
        <v>0.35185</v>
      </c>
      <c r="AH12" s="306">
        <f t="shared" si="4"/>
        <v>0.42190000000000005</v>
      </c>
      <c r="AI12" s="306">
        <f t="shared" si="4"/>
        <v>0.40180000000000005</v>
      </c>
      <c r="AJ12" s="306">
        <f t="shared" si="4"/>
        <v>0</v>
      </c>
      <c r="AK12" s="306">
        <f t="shared" si="4"/>
        <v>0</v>
      </c>
      <c r="AL12" s="306">
        <f t="shared" si="4"/>
        <v>0.31169999999999998</v>
      </c>
      <c r="AM12" s="306">
        <f t="shared" si="4"/>
        <v>0.2913</v>
      </c>
      <c r="AN12" s="306">
        <f t="shared" si="4"/>
        <v>0.23144999999999999</v>
      </c>
      <c r="AO12" s="306">
        <f t="shared" si="4"/>
        <v>0.2414</v>
      </c>
      <c r="AP12" s="328">
        <f t="shared" si="2"/>
        <v>0.27134285714285722</v>
      </c>
      <c r="AQ12" s="344"/>
      <c r="AR12" s="306">
        <f t="shared" si="4"/>
        <v>0.32164999999999999</v>
      </c>
      <c r="AS12" s="306">
        <f t="shared" si="4"/>
        <v>0.29135</v>
      </c>
      <c r="AT12" s="306">
        <f>(0/10)+(AT3/2000)+(0/10)+(AT4/10)</f>
        <v>0.21145000000000003</v>
      </c>
      <c r="AU12" s="306">
        <f>(0/10)+(AU3/2000)+(0/10)+(AU4/10)</f>
        <v>0.34169999999999995</v>
      </c>
      <c r="AV12" s="306">
        <f>(0/10)+(AV3/2000)+(0/10)+(AV4/10)</f>
        <v>0.30104999999999998</v>
      </c>
      <c r="AW12" s="303"/>
      <c r="AX12" s="303"/>
      <c r="AY12" s="303"/>
      <c r="AZ12" s="303"/>
      <c r="BA12" s="303"/>
      <c r="BB12" s="303"/>
      <c r="BC12" s="302"/>
      <c r="BD12" s="328">
        <f t="shared" si="3"/>
        <v>0.29344000000000003</v>
      </c>
      <c r="BE12" s="119"/>
      <c r="BF12" s="307">
        <f>AVERAGE(C12:R12, T12:AD12, K12:AX12)</f>
        <v>0.31961636832611845</v>
      </c>
    </row>
    <row r="13" spans="1:65" s="137" customFormat="1" ht="15.75" thickBot="1" x14ac:dyDescent="0.3">
      <c r="A13" s="133"/>
      <c r="B13" s="132" t="s">
        <v>41</v>
      </c>
      <c r="C13" s="134">
        <f>SUM(C4:C9)</f>
        <v>18.329999999999998</v>
      </c>
      <c r="D13" s="134">
        <f t="shared" ref="D13:K13" si="5">SUM(D4:D9)</f>
        <v>19.47</v>
      </c>
      <c r="E13" s="134">
        <f t="shared" si="5"/>
        <v>21.52</v>
      </c>
      <c r="F13" s="134">
        <f>SUM(F4:F9)-F8</f>
        <v>23.200000000000003</v>
      </c>
      <c r="G13" s="134">
        <f t="shared" si="5"/>
        <v>21.6</v>
      </c>
      <c r="H13" s="134">
        <f t="shared" si="5"/>
        <v>21.1</v>
      </c>
      <c r="I13" s="134">
        <f>SUM(I4:I9)-I8</f>
        <v>21.200000000000003</v>
      </c>
      <c r="J13" s="134">
        <f>SUM(J4:J9)-J8</f>
        <v>20.5</v>
      </c>
      <c r="K13" s="155">
        <f t="shared" si="5"/>
        <v>18.5</v>
      </c>
      <c r="L13" s="329">
        <f t="shared" si="0"/>
        <v>20.602222222222224</v>
      </c>
      <c r="M13" s="341"/>
      <c r="N13" s="318">
        <f>SUM(N4:N9)-N8</f>
        <v>23.2</v>
      </c>
      <c r="O13" s="134">
        <f>SUM(O4:O9)-O8</f>
        <v>21.7</v>
      </c>
      <c r="P13" s="134">
        <f t="shared" ref="P13:AD13" si="6">SUM(P4:P9)</f>
        <v>20.5</v>
      </c>
      <c r="Q13" s="134">
        <f t="shared" si="6"/>
        <v>20.3</v>
      </c>
      <c r="R13" s="134">
        <f t="shared" si="6"/>
        <v>20</v>
      </c>
      <c r="S13" s="135">
        <f t="shared" si="6"/>
        <v>25.799999999999997</v>
      </c>
      <c r="T13" s="134">
        <f t="shared" si="6"/>
        <v>22.1</v>
      </c>
      <c r="U13" s="134">
        <f t="shared" si="6"/>
        <v>23.7</v>
      </c>
      <c r="V13" s="134">
        <f t="shared" si="6"/>
        <v>22.2</v>
      </c>
      <c r="W13" s="134">
        <f t="shared" si="6"/>
        <v>22.6</v>
      </c>
      <c r="X13" s="134">
        <f t="shared" si="6"/>
        <v>22.200000000000003</v>
      </c>
      <c r="Y13" s="155">
        <f t="shared" si="6"/>
        <v>22.6</v>
      </c>
      <c r="Z13" s="329">
        <f t="shared" si="1"/>
        <v>22.209090909090904</v>
      </c>
      <c r="AA13" s="355"/>
      <c r="AB13" s="134">
        <f t="shared" si="6"/>
        <v>21.6</v>
      </c>
      <c r="AC13" s="155">
        <f t="shared" si="6"/>
        <v>18.5</v>
      </c>
      <c r="AD13" s="173">
        <f t="shared" si="6"/>
        <v>23</v>
      </c>
      <c r="AE13" s="186">
        <f>SUM(AE4:AE10)</f>
        <v>16.7</v>
      </c>
      <c r="AF13" s="173">
        <f>SUM(AF4:AF10)</f>
        <v>19.899999999999999</v>
      </c>
      <c r="AG13" s="173">
        <f>SUM(AG4:AG7)</f>
        <v>24.4</v>
      </c>
      <c r="AH13" s="173">
        <f>SUM(AH4:AH10)</f>
        <v>23.9</v>
      </c>
      <c r="AI13" s="146">
        <f>SUM(AI4:AI10)</f>
        <v>23.799999999999997</v>
      </c>
      <c r="AJ13" s="146">
        <f t="shared" ref="AJ13:AN13" si="7">SUM(AJ4:AJ10)</f>
        <v>0</v>
      </c>
      <c r="AK13" s="146">
        <f t="shared" si="7"/>
        <v>0</v>
      </c>
      <c r="AL13" s="173">
        <f t="shared" si="7"/>
        <v>20.399999999999999</v>
      </c>
      <c r="AM13" s="146">
        <f t="shared" si="7"/>
        <v>20.8</v>
      </c>
      <c r="AN13" s="146">
        <f t="shared" si="7"/>
        <v>14.7</v>
      </c>
      <c r="AO13" s="241">
        <f>SUM(AO4:AO7)-AO5</f>
        <v>15.600000000000001</v>
      </c>
      <c r="AP13" s="329">
        <f t="shared" si="2"/>
        <v>17.37857142857143</v>
      </c>
      <c r="AQ13" s="346"/>
      <c r="AR13" s="241">
        <f>SUM(AR4:AR7)</f>
        <v>23.9</v>
      </c>
      <c r="AS13" s="241">
        <f>SUM(AS4:AS7)</f>
        <v>19.899999999999999</v>
      </c>
      <c r="AT13" s="241">
        <f>AT4+AT6+AT7</f>
        <v>17.3</v>
      </c>
      <c r="AU13" s="241">
        <f>AU4+AU6+AU7+AU5</f>
        <v>21.8</v>
      </c>
      <c r="AV13" s="241">
        <f>AV4+AV6+AV7+AV5</f>
        <v>18.199999999999996</v>
      </c>
      <c r="AW13" s="241"/>
      <c r="AX13" s="241"/>
      <c r="AY13" s="241"/>
      <c r="AZ13" s="241"/>
      <c r="BA13" s="241"/>
      <c r="BB13" s="241"/>
      <c r="BC13" s="373"/>
      <c r="BD13" s="329">
        <f t="shared" si="3"/>
        <v>20.22</v>
      </c>
      <c r="BE13" s="119"/>
      <c r="BF13" s="148">
        <f>AVERAGE(C13:R13, T13:AD13, K13:AX13)</f>
        <v>20.373686628186636</v>
      </c>
      <c r="BG13" s="136"/>
      <c r="BH13" s="136"/>
      <c r="BI13" s="136"/>
      <c r="BJ13" s="136"/>
      <c r="BK13" s="136"/>
      <c r="BL13" s="136"/>
      <c r="BM13" s="136"/>
    </row>
    <row r="14" spans="1:65" ht="15.75" thickBot="1" x14ac:dyDescent="0.3">
      <c r="L14" s="330"/>
      <c r="M14" s="206"/>
      <c r="Z14" s="330"/>
      <c r="BE14" s="119"/>
    </row>
    <row r="15" spans="1:65" x14ac:dyDescent="0.25">
      <c r="A15" s="104" t="s">
        <v>31</v>
      </c>
      <c r="B15" s="105"/>
      <c r="C15" s="110"/>
      <c r="D15" s="114"/>
      <c r="E15" s="110"/>
      <c r="F15" s="114"/>
      <c r="G15" s="110"/>
      <c r="H15" s="114"/>
      <c r="I15" s="110"/>
      <c r="J15" s="114"/>
      <c r="K15" s="150"/>
      <c r="L15" s="331"/>
      <c r="M15" s="337"/>
      <c r="N15" s="311"/>
      <c r="O15" s="110"/>
      <c r="P15" s="114"/>
      <c r="Q15" s="110"/>
      <c r="R15" s="114"/>
      <c r="S15" s="110"/>
      <c r="T15" s="114"/>
      <c r="U15" s="110"/>
      <c r="V15" s="114"/>
      <c r="W15" s="110"/>
      <c r="X15" s="114"/>
      <c r="Y15" s="150"/>
      <c r="Z15" s="360"/>
      <c r="AA15" s="351"/>
      <c r="AB15" s="114"/>
      <c r="AC15" s="150"/>
      <c r="AD15" s="165"/>
      <c r="AE15" s="180"/>
      <c r="AF15" s="165"/>
      <c r="AG15" s="180"/>
      <c r="AH15" s="165"/>
      <c r="AI15" s="208"/>
      <c r="AJ15" s="196"/>
      <c r="AK15" s="204"/>
      <c r="AL15" s="226"/>
      <c r="AM15" s="208"/>
      <c r="AN15" s="220"/>
      <c r="AO15" s="208"/>
      <c r="AP15" s="366"/>
      <c r="AQ15" s="208"/>
      <c r="AR15" s="189"/>
      <c r="AS15" s="208"/>
      <c r="AT15" s="189"/>
      <c r="AU15" s="208"/>
      <c r="AV15" s="189"/>
      <c r="AW15" s="208"/>
      <c r="AX15" s="189"/>
      <c r="AY15" s="208"/>
      <c r="AZ15" s="189"/>
      <c r="BA15" s="208"/>
      <c r="BB15" s="189"/>
      <c r="BC15" s="180"/>
      <c r="BD15" s="376"/>
      <c r="BE15" s="119"/>
      <c r="BF15" s="147" t="s">
        <v>4</v>
      </c>
    </row>
    <row r="16" spans="1:65" s="101" customFormat="1" x14ac:dyDescent="0.25">
      <c r="A16" s="106"/>
      <c r="B16" s="103" t="s">
        <v>43</v>
      </c>
      <c r="C16" s="111">
        <v>3.6</v>
      </c>
      <c r="D16" s="115">
        <v>3.09</v>
      </c>
      <c r="E16" s="111">
        <v>2.68</v>
      </c>
      <c r="F16" s="115">
        <v>2.9</v>
      </c>
      <c r="G16" s="111">
        <v>3.2</v>
      </c>
      <c r="H16" s="115">
        <v>3.1</v>
      </c>
      <c r="I16" s="111">
        <v>2.7</v>
      </c>
      <c r="J16" s="115">
        <v>3.2</v>
      </c>
      <c r="K16" s="151">
        <v>3.2</v>
      </c>
      <c r="L16" s="325">
        <f>AVERAGE(C16:K16)</f>
        <v>3.0744444444444441</v>
      </c>
      <c r="M16" s="339"/>
      <c r="N16" s="312">
        <v>3.3</v>
      </c>
      <c r="O16" s="111">
        <v>3.1</v>
      </c>
      <c r="P16" s="115">
        <v>2.9</v>
      </c>
      <c r="Q16" s="111">
        <v>2.8</v>
      </c>
      <c r="R16" s="115"/>
      <c r="S16" s="111"/>
      <c r="T16" s="115">
        <v>2.4</v>
      </c>
      <c r="U16" s="111"/>
      <c r="V16" s="115"/>
      <c r="W16" s="111">
        <v>2.7</v>
      </c>
      <c r="X16" s="115"/>
      <c r="Y16" s="350"/>
      <c r="Z16" s="359">
        <f>AVERAGE(N16:Y16)</f>
        <v>2.8666666666666671</v>
      </c>
      <c r="AA16" s="356"/>
      <c r="AB16" s="115">
        <v>3.4</v>
      </c>
      <c r="AC16" s="151"/>
      <c r="AD16" s="166"/>
      <c r="AE16" s="181">
        <v>2.2999999999999998</v>
      </c>
      <c r="AF16" s="166"/>
      <c r="AG16" s="181"/>
      <c r="AH16" s="166">
        <v>3.3</v>
      </c>
      <c r="AI16" s="209"/>
      <c r="AJ16" s="197"/>
      <c r="AK16" s="205"/>
      <c r="AL16" s="227"/>
      <c r="AM16" s="209">
        <v>2.5</v>
      </c>
      <c r="AN16" s="221"/>
      <c r="AO16" s="209"/>
      <c r="AP16" s="367">
        <f>AVERAGE(AB16:AO16)</f>
        <v>2.875</v>
      </c>
      <c r="AQ16" s="209"/>
      <c r="AR16" s="190">
        <v>2.7</v>
      </c>
      <c r="AS16" s="209"/>
      <c r="AT16" s="190"/>
      <c r="AU16" s="209">
        <v>2.8</v>
      </c>
      <c r="AV16" s="190"/>
      <c r="AW16" s="209"/>
      <c r="AX16" s="190"/>
      <c r="AY16" s="209"/>
      <c r="AZ16" s="190"/>
      <c r="BA16" s="209"/>
      <c r="BB16" s="190"/>
      <c r="BC16" s="181"/>
      <c r="BD16" s="377">
        <f>AVERAGE(AR16:BC16)</f>
        <v>2.75</v>
      </c>
      <c r="BE16" s="149"/>
      <c r="BF16" s="142"/>
      <c r="BG16" s="116"/>
      <c r="BH16" s="116"/>
      <c r="BI16" s="116"/>
      <c r="BJ16" s="116"/>
      <c r="BK16" s="116"/>
      <c r="BL16" s="116"/>
      <c r="BM16" s="116"/>
    </row>
    <row r="17" spans="1:65" x14ac:dyDescent="0.25">
      <c r="A17" s="107"/>
      <c r="B17" s="102" t="s">
        <v>33</v>
      </c>
      <c r="C17" s="112">
        <v>2.84</v>
      </c>
      <c r="D17" s="117">
        <v>2.87</v>
      </c>
      <c r="E17" s="112">
        <v>2.64</v>
      </c>
      <c r="F17" s="117">
        <v>2.7</v>
      </c>
      <c r="G17" s="112">
        <v>3.1</v>
      </c>
      <c r="H17" s="117">
        <v>2.9</v>
      </c>
      <c r="I17" s="112">
        <v>2.7</v>
      </c>
      <c r="J17" s="117">
        <v>2.9</v>
      </c>
      <c r="K17" s="152">
        <v>2.9</v>
      </c>
      <c r="L17" s="325">
        <f t="shared" ref="L17:L26" si="8">AVERAGE(C17:K17)</f>
        <v>2.8388888888888886</v>
      </c>
      <c r="M17" s="339"/>
      <c r="N17" s="313">
        <v>3</v>
      </c>
      <c r="O17" s="112">
        <v>2.9</v>
      </c>
      <c r="P17" s="117">
        <v>2.7</v>
      </c>
      <c r="Q17" s="112">
        <v>2.6</v>
      </c>
      <c r="R17" s="117"/>
      <c r="S17" s="112"/>
      <c r="T17" s="117">
        <v>2.8</v>
      </c>
      <c r="U17" s="112"/>
      <c r="V17" s="117"/>
      <c r="W17" s="112">
        <v>3</v>
      </c>
      <c r="X17" s="117"/>
      <c r="Y17" s="152"/>
      <c r="Z17" s="359">
        <f t="shared" ref="Z17:Z26" si="9">AVERAGE(N17:Y17)</f>
        <v>2.8333333333333335</v>
      </c>
      <c r="AA17" s="353"/>
      <c r="AB17" s="117">
        <v>3.9</v>
      </c>
      <c r="AC17" s="152"/>
      <c r="AD17" s="170"/>
      <c r="AE17" s="182">
        <v>3.2</v>
      </c>
      <c r="AF17" s="170"/>
      <c r="AG17" s="182"/>
      <c r="AH17" s="170">
        <v>3.5</v>
      </c>
      <c r="AI17" s="211"/>
      <c r="AJ17" s="196"/>
      <c r="AK17" s="204"/>
      <c r="AL17" s="230"/>
      <c r="AM17" s="211">
        <v>3.1</v>
      </c>
      <c r="AN17" s="224"/>
      <c r="AO17" s="211"/>
      <c r="AP17" s="367">
        <f t="shared" ref="AP17:AP26" si="10">AVERAGE(AB17:AO17)</f>
        <v>3.4249999999999998</v>
      </c>
      <c r="AQ17" s="211"/>
      <c r="AR17" s="283">
        <v>3.3</v>
      </c>
      <c r="AS17" s="210"/>
      <c r="AT17" s="283"/>
      <c r="AU17" s="210">
        <v>3.1</v>
      </c>
      <c r="AV17" s="283"/>
      <c r="AW17" s="210"/>
      <c r="AX17" s="283"/>
      <c r="AY17" s="210"/>
      <c r="AZ17" s="283"/>
      <c r="BA17" s="210"/>
      <c r="BB17" s="283"/>
      <c r="BC17" s="187"/>
      <c r="BD17" s="377">
        <f t="shared" ref="BD17:BD26" si="11">AVERAGE(AR17:BC17)</f>
        <v>3.2</v>
      </c>
      <c r="BE17" s="119"/>
      <c r="BF17" s="143"/>
    </row>
    <row r="18" spans="1:65" x14ac:dyDescent="0.25">
      <c r="A18" s="107"/>
      <c r="B18" s="102" t="s">
        <v>34</v>
      </c>
      <c r="C18" s="112">
        <v>2.68</v>
      </c>
      <c r="D18" s="117">
        <v>2.12</v>
      </c>
      <c r="E18" s="112">
        <v>2.4</v>
      </c>
      <c r="F18" s="117">
        <v>2.1</v>
      </c>
      <c r="G18" s="112">
        <v>2.2000000000000002</v>
      </c>
      <c r="H18" s="117">
        <v>2</v>
      </c>
      <c r="I18" s="112">
        <v>2.2000000000000002</v>
      </c>
      <c r="J18" s="117">
        <v>2.2000000000000002</v>
      </c>
      <c r="K18" s="152">
        <v>2.2000000000000002</v>
      </c>
      <c r="L18" s="325">
        <f t="shared" si="8"/>
        <v>2.2333333333333329</v>
      </c>
      <c r="M18" s="339"/>
      <c r="N18" s="313">
        <v>2.5</v>
      </c>
      <c r="O18" s="112">
        <v>2.2999999999999998</v>
      </c>
      <c r="P18" s="117">
        <v>2.2999999999999998</v>
      </c>
      <c r="Q18" s="112">
        <v>2.1</v>
      </c>
      <c r="R18" s="117"/>
      <c r="S18" s="112"/>
      <c r="T18" s="118">
        <v>1.9</v>
      </c>
      <c r="U18" s="112"/>
      <c r="V18" s="117"/>
      <c r="W18" s="112">
        <v>2.2999999999999998</v>
      </c>
      <c r="X18" s="117"/>
      <c r="Y18" s="152"/>
      <c r="Z18" s="359">
        <f t="shared" si="9"/>
        <v>2.2333333333333329</v>
      </c>
      <c r="AA18" s="353"/>
      <c r="AB18" s="117">
        <v>3.4</v>
      </c>
      <c r="AC18" s="152"/>
      <c r="AD18" s="170"/>
      <c r="AE18" s="182">
        <v>2.2999999999999998</v>
      </c>
      <c r="AF18" s="170"/>
      <c r="AG18" s="182"/>
      <c r="AH18" s="170">
        <v>2.5</v>
      </c>
      <c r="AI18" s="211"/>
      <c r="AJ18" s="196"/>
      <c r="AK18" s="204"/>
      <c r="AL18" s="230"/>
      <c r="AM18" s="211">
        <v>2.4</v>
      </c>
      <c r="AN18" s="224"/>
      <c r="AO18" s="211"/>
      <c r="AP18" s="367">
        <f t="shared" si="10"/>
        <v>2.65</v>
      </c>
      <c r="AQ18" s="211"/>
      <c r="AR18" s="286">
        <v>2.7</v>
      </c>
      <c r="AS18" s="282"/>
      <c r="AT18" s="284"/>
      <c r="AU18" s="216">
        <v>2.8</v>
      </c>
      <c r="AV18" s="284"/>
      <c r="AW18" s="282"/>
      <c r="AX18" s="284"/>
      <c r="AY18" s="282"/>
      <c r="AZ18" s="284"/>
      <c r="BA18" s="282"/>
      <c r="BB18" s="284"/>
      <c r="BC18" s="372"/>
      <c r="BD18" s="377">
        <f t="shared" si="11"/>
        <v>2.75</v>
      </c>
      <c r="BE18" s="119"/>
      <c r="BF18" s="143"/>
    </row>
    <row r="19" spans="1:65" s="124" customFormat="1" x14ac:dyDescent="0.25">
      <c r="A19" s="120"/>
      <c r="B19" s="121" t="s">
        <v>35</v>
      </c>
      <c r="C19" s="122">
        <v>6.02</v>
      </c>
      <c r="D19" s="122">
        <v>5.28</v>
      </c>
      <c r="E19" s="122">
        <v>5.7</v>
      </c>
      <c r="F19" s="122">
        <v>5</v>
      </c>
      <c r="G19" s="122">
        <v>5.7</v>
      </c>
      <c r="H19" s="122">
        <v>5.6</v>
      </c>
      <c r="I19" s="122">
        <v>5.5</v>
      </c>
      <c r="J19" s="122">
        <v>6.1</v>
      </c>
      <c r="K19" s="153">
        <v>5.5</v>
      </c>
      <c r="L19" s="332">
        <f t="shared" si="8"/>
        <v>5.6</v>
      </c>
      <c r="M19" s="339"/>
      <c r="N19" s="314">
        <v>6.2</v>
      </c>
      <c r="O19" s="122">
        <v>6</v>
      </c>
      <c r="P19" s="122">
        <v>6.1</v>
      </c>
      <c r="Q19" s="122">
        <v>6.1</v>
      </c>
      <c r="R19" s="122"/>
      <c r="S19" s="122"/>
      <c r="T19" s="122">
        <v>5.8</v>
      </c>
      <c r="U19" s="122"/>
      <c r="V19" s="122"/>
      <c r="W19" s="122">
        <v>5.4</v>
      </c>
      <c r="X19" s="122"/>
      <c r="Y19" s="153"/>
      <c r="Z19" s="332">
        <f t="shared" si="9"/>
        <v>5.9333333333333336</v>
      </c>
      <c r="AA19" s="353"/>
      <c r="AB19" s="122">
        <v>7.2</v>
      </c>
      <c r="AC19" s="153"/>
      <c r="AD19" s="168"/>
      <c r="AE19" s="168">
        <v>6.3</v>
      </c>
      <c r="AF19" s="168"/>
      <c r="AG19" s="168"/>
      <c r="AH19" s="168">
        <v>6.1</v>
      </c>
      <c r="AI19" s="157"/>
      <c r="AJ19" s="200"/>
      <c r="AK19" s="200"/>
      <c r="AL19" s="168"/>
      <c r="AM19" s="157">
        <v>6.3</v>
      </c>
      <c r="AN19" s="157"/>
      <c r="AO19" s="157"/>
      <c r="AP19" s="332">
        <f t="shared" si="10"/>
        <v>6.4750000000000005</v>
      </c>
      <c r="AQ19" s="211"/>
      <c r="AR19" s="157">
        <v>7.7</v>
      </c>
      <c r="AS19" s="157"/>
      <c r="AT19" s="157"/>
      <c r="AU19" s="157">
        <v>7.7</v>
      </c>
      <c r="AV19" s="157"/>
      <c r="AW19" s="157"/>
      <c r="AX19" s="157"/>
      <c r="AY19" s="157"/>
      <c r="AZ19" s="157"/>
      <c r="BA19" s="157"/>
      <c r="BB19" s="157"/>
      <c r="BC19" s="168"/>
      <c r="BD19" s="332">
        <f t="shared" si="11"/>
        <v>7.7</v>
      </c>
      <c r="BE19" s="119"/>
      <c r="BF19" s="144">
        <f>AVERAGE(C19:AX19)</f>
        <v>6.0545138888888879</v>
      </c>
      <c r="BG19" s="123"/>
      <c r="BH19" s="123"/>
      <c r="BI19" s="123"/>
      <c r="BJ19" s="123"/>
      <c r="BK19" s="123"/>
      <c r="BL19" s="123"/>
      <c r="BM19" s="123"/>
    </row>
    <row r="20" spans="1:65" s="130" customFormat="1" x14ac:dyDescent="0.25">
      <c r="A20" s="125"/>
      <c r="B20" s="126" t="s">
        <v>36</v>
      </c>
      <c r="C20" s="127">
        <v>3.48</v>
      </c>
      <c r="D20" s="127">
        <v>2.99</v>
      </c>
      <c r="E20" s="127">
        <v>3.4</v>
      </c>
      <c r="F20" s="127">
        <v>3.1</v>
      </c>
      <c r="G20" s="127">
        <v>3.6</v>
      </c>
      <c r="H20" s="127">
        <v>3.4</v>
      </c>
      <c r="I20" s="127">
        <v>3.3</v>
      </c>
      <c r="J20" s="127">
        <v>3.7</v>
      </c>
      <c r="K20" s="154">
        <v>3.4</v>
      </c>
      <c r="L20" s="333">
        <f t="shared" si="8"/>
        <v>3.3744444444444444</v>
      </c>
      <c r="M20" s="339"/>
      <c r="N20" s="315">
        <v>3.8</v>
      </c>
      <c r="O20" s="127">
        <v>3.8</v>
      </c>
      <c r="P20" s="127">
        <v>3.8</v>
      </c>
      <c r="Q20" s="127">
        <v>3.7</v>
      </c>
      <c r="R20" s="127"/>
      <c r="S20" s="127"/>
      <c r="T20" s="127">
        <v>2.9</v>
      </c>
      <c r="U20" s="127"/>
      <c r="V20" s="127"/>
      <c r="W20" s="127">
        <v>3.1</v>
      </c>
      <c r="X20" s="127"/>
      <c r="Y20" s="154"/>
      <c r="Z20" s="333">
        <f t="shared" si="9"/>
        <v>3.5166666666666662</v>
      </c>
      <c r="AA20" s="353"/>
      <c r="AB20" s="127">
        <v>4.3</v>
      </c>
      <c r="AC20" s="154"/>
      <c r="AD20" s="169"/>
      <c r="AE20" s="169">
        <v>3.7</v>
      </c>
      <c r="AF20" s="169"/>
      <c r="AG20" s="169"/>
      <c r="AH20" s="169">
        <v>3.6</v>
      </c>
      <c r="AI20" s="158"/>
      <c r="AJ20" s="201"/>
      <c r="AK20" s="201"/>
      <c r="AL20" s="169"/>
      <c r="AM20" s="158">
        <v>4</v>
      </c>
      <c r="AN20" s="158"/>
      <c r="AO20" s="158"/>
      <c r="AP20" s="333">
        <f t="shared" si="10"/>
        <v>3.9</v>
      </c>
      <c r="AQ20" s="211"/>
      <c r="AR20" s="158">
        <v>5.7</v>
      </c>
      <c r="AS20" s="158"/>
      <c r="AT20" s="158"/>
      <c r="AU20" s="158">
        <v>3.9</v>
      </c>
      <c r="AV20" s="158"/>
      <c r="AW20" s="158"/>
      <c r="AX20" s="158"/>
      <c r="AY20" s="158"/>
      <c r="AZ20" s="158"/>
      <c r="BA20" s="158"/>
      <c r="BB20" s="158"/>
      <c r="BC20" s="169"/>
      <c r="BD20" s="333">
        <f t="shared" si="11"/>
        <v>4.8</v>
      </c>
      <c r="BE20" s="119"/>
      <c r="BF20" s="145">
        <f>AVERAGE(C20:AX20)</f>
        <v>3.6442129629629627</v>
      </c>
      <c r="BG20" s="129"/>
      <c r="BH20" s="129"/>
      <c r="BI20" s="129"/>
      <c r="BJ20" s="129"/>
      <c r="BK20" s="129"/>
      <c r="BL20" s="129"/>
      <c r="BM20" s="129"/>
    </row>
    <row r="21" spans="1:65" x14ac:dyDescent="0.25">
      <c r="A21" s="107"/>
      <c r="B21" s="102" t="s">
        <v>37</v>
      </c>
      <c r="C21" s="112" t="s">
        <v>38</v>
      </c>
      <c r="D21" s="117" t="s">
        <v>38</v>
      </c>
      <c r="E21" s="112" t="s">
        <v>38</v>
      </c>
      <c r="F21" s="117" t="s">
        <v>38</v>
      </c>
      <c r="G21" s="112" t="s">
        <v>38</v>
      </c>
      <c r="H21" s="117" t="s">
        <v>38</v>
      </c>
      <c r="I21" s="112" t="s">
        <v>38</v>
      </c>
      <c r="J21" s="117" t="s">
        <v>38</v>
      </c>
      <c r="K21" s="152" t="s">
        <v>38</v>
      </c>
      <c r="L21" s="325" t="s">
        <v>38</v>
      </c>
      <c r="M21" s="339"/>
      <c r="N21" s="313" t="s">
        <v>38</v>
      </c>
      <c r="O21" s="112" t="s">
        <v>38</v>
      </c>
      <c r="P21" s="117" t="s">
        <v>38</v>
      </c>
      <c r="Q21" s="112" t="s">
        <v>38</v>
      </c>
      <c r="R21" s="117"/>
      <c r="S21" s="112"/>
      <c r="T21" s="117" t="s">
        <v>38</v>
      </c>
      <c r="U21" s="112"/>
      <c r="V21" s="117"/>
      <c r="W21" s="112" t="s">
        <v>38</v>
      </c>
      <c r="X21" s="117"/>
      <c r="Y21" s="152"/>
      <c r="Z21" s="361" t="s">
        <v>38</v>
      </c>
      <c r="AA21" s="353"/>
      <c r="AB21" s="117" t="s">
        <v>38</v>
      </c>
      <c r="AC21" s="152"/>
      <c r="AD21" s="170"/>
      <c r="AE21" s="182" t="s">
        <v>38</v>
      </c>
      <c r="AF21" s="170"/>
      <c r="AG21" s="182"/>
      <c r="AH21" s="170" t="s">
        <v>38</v>
      </c>
      <c r="AI21" s="211"/>
      <c r="AJ21" s="196"/>
      <c r="AK21" s="204"/>
      <c r="AL21" s="230"/>
      <c r="AM21" s="211" t="s">
        <v>38</v>
      </c>
      <c r="AN21" s="224"/>
      <c r="AO21" s="211"/>
      <c r="AP21" s="368" t="s">
        <v>38</v>
      </c>
      <c r="AQ21" s="211"/>
      <c r="AR21" s="191" t="s">
        <v>38</v>
      </c>
      <c r="AS21" s="211"/>
      <c r="AT21" s="191"/>
      <c r="AU21" s="211" t="s">
        <v>38</v>
      </c>
      <c r="AV21" s="191"/>
      <c r="AW21" s="211"/>
      <c r="AX21" s="191"/>
      <c r="AY21" s="211"/>
      <c r="AZ21" s="191"/>
      <c r="BA21" s="211"/>
      <c r="BB21" s="191"/>
      <c r="BC21" s="182"/>
      <c r="BD21" s="378" t="s">
        <v>38</v>
      </c>
      <c r="BE21" s="119"/>
      <c r="BF21" s="143"/>
    </row>
    <row r="22" spans="1:65" x14ac:dyDescent="0.25">
      <c r="A22" s="107"/>
      <c r="B22" s="102" t="s">
        <v>39</v>
      </c>
      <c r="C22" s="112" t="s">
        <v>38</v>
      </c>
      <c r="D22" s="117" t="s">
        <v>38</v>
      </c>
      <c r="E22" s="112" t="s">
        <v>38</v>
      </c>
      <c r="F22" s="117" t="s">
        <v>38</v>
      </c>
      <c r="G22" s="112" t="s">
        <v>38</v>
      </c>
      <c r="H22" s="117" t="s">
        <v>38</v>
      </c>
      <c r="I22" s="112" t="s">
        <v>38</v>
      </c>
      <c r="J22" s="117" t="s">
        <v>38</v>
      </c>
      <c r="K22" s="152" t="s">
        <v>38</v>
      </c>
      <c r="L22" s="325" t="s">
        <v>38</v>
      </c>
      <c r="M22" s="339"/>
      <c r="N22" s="313" t="s">
        <v>38</v>
      </c>
      <c r="O22" s="112" t="s">
        <v>38</v>
      </c>
      <c r="P22" s="117" t="s">
        <v>38</v>
      </c>
      <c r="Q22" s="112" t="s">
        <v>38</v>
      </c>
      <c r="R22" s="117"/>
      <c r="S22" s="112"/>
      <c r="T22" s="117" t="s">
        <v>38</v>
      </c>
      <c r="U22" s="112"/>
      <c r="V22" s="117"/>
      <c r="W22" s="112" t="s">
        <v>38</v>
      </c>
      <c r="X22" s="117"/>
      <c r="Y22" s="152"/>
      <c r="Z22" s="361" t="s">
        <v>38</v>
      </c>
      <c r="AA22" s="353"/>
      <c r="AB22" s="118">
        <v>0.81</v>
      </c>
      <c r="AC22" s="152"/>
      <c r="AD22" s="170"/>
      <c r="AE22" s="182" t="s">
        <v>38</v>
      </c>
      <c r="AF22" s="170"/>
      <c r="AG22" s="182"/>
      <c r="AH22" s="170" t="s">
        <v>38</v>
      </c>
      <c r="AI22" s="211"/>
      <c r="AJ22" s="196"/>
      <c r="AK22" s="204"/>
      <c r="AL22" s="230"/>
      <c r="AM22" s="211" t="s">
        <v>38</v>
      </c>
      <c r="AN22" s="224"/>
      <c r="AO22" s="211"/>
      <c r="AP22" s="368" t="s">
        <v>38</v>
      </c>
      <c r="AQ22" s="211"/>
      <c r="AR22" s="191" t="s">
        <v>38</v>
      </c>
      <c r="AS22" s="211"/>
      <c r="AT22" s="191"/>
      <c r="AU22" s="211" t="s">
        <v>38</v>
      </c>
      <c r="AV22" s="191"/>
      <c r="AW22" s="211"/>
      <c r="AX22" s="191"/>
      <c r="AY22" s="211"/>
      <c r="AZ22" s="191"/>
      <c r="BA22" s="211"/>
      <c r="BB22" s="191"/>
      <c r="BC22" s="182"/>
      <c r="BD22" s="378" t="s">
        <v>38</v>
      </c>
      <c r="BE22" s="119"/>
      <c r="BF22" s="143"/>
    </row>
    <row r="23" spans="1:65" s="101" customFormat="1" x14ac:dyDescent="0.25">
      <c r="A23" s="106"/>
      <c r="B23" s="103" t="s">
        <v>61</v>
      </c>
      <c r="C23" s="111" t="s">
        <v>38</v>
      </c>
      <c r="D23" s="115" t="s">
        <v>38</v>
      </c>
      <c r="E23" s="111" t="s">
        <v>38</v>
      </c>
      <c r="F23" s="115" t="s">
        <v>38</v>
      </c>
      <c r="G23" s="111" t="s">
        <v>38</v>
      </c>
      <c r="H23" s="115" t="s">
        <v>38</v>
      </c>
      <c r="I23" s="111" t="s">
        <v>38</v>
      </c>
      <c r="J23" s="115" t="s">
        <v>38</v>
      </c>
      <c r="K23" s="151" t="s">
        <v>38</v>
      </c>
      <c r="L23" s="325" t="s">
        <v>38</v>
      </c>
      <c r="M23" s="339"/>
      <c r="N23" s="312" t="s">
        <v>38</v>
      </c>
      <c r="O23" s="111" t="s">
        <v>38</v>
      </c>
      <c r="P23" s="115" t="s">
        <v>38</v>
      </c>
      <c r="Q23" s="111" t="s">
        <v>38</v>
      </c>
      <c r="R23" s="115"/>
      <c r="S23" s="111"/>
      <c r="T23" s="115" t="s">
        <v>38</v>
      </c>
      <c r="U23" s="111"/>
      <c r="V23" s="115"/>
      <c r="W23" s="111" t="s">
        <v>38</v>
      </c>
      <c r="X23" s="115"/>
      <c r="Y23" s="350"/>
      <c r="Z23" s="361" t="s">
        <v>38</v>
      </c>
      <c r="AA23" s="356"/>
      <c r="AB23" s="115" t="s">
        <v>38</v>
      </c>
      <c r="AC23" s="151"/>
      <c r="AD23" s="166"/>
      <c r="AE23" s="181" t="s">
        <v>38</v>
      </c>
      <c r="AF23" s="166"/>
      <c r="AG23" s="181"/>
      <c r="AH23" s="166" t="s">
        <v>38</v>
      </c>
      <c r="AI23" s="209"/>
      <c r="AJ23" s="197"/>
      <c r="AK23" s="205"/>
      <c r="AL23" s="227"/>
      <c r="AM23" s="209" t="s">
        <v>38</v>
      </c>
      <c r="AN23" s="221"/>
      <c r="AO23" s="209"/>
      <c r="AP23" s="368" t="s">
        <v>38</v>
      </c>
      <c r="AQ23" s="209"/>
      <c r="AR23" s="190" t="s">
        <v>38</v>
      </c>
      <c r="AS23" s="209"/>
      <c r="AT23" s="190"/>
      <c r="AU23" s="209" t="s">
        <v>38</v>
      </c>
      <c r="AV23" s="190"/>
      <c r="AW23" s="209"/>
      <c r="AX23" s="190"/>
      <c r="AY23" s="209"/>
      <c r="AZ23" s="190"/>
      <c r="BA23" s="209"/>
      <c r="BB23" s="190"/>
      <c r="BC23" s="181"/>
      <c r="BD23" s="378" t="s">
        <v>38</v>
      </c>
      <c r="BE23" s="149"/>
      <c r="BF23" s="142"/>
      <c r="BG23" s="116"/>
      <c r="BH23" s="116"/>
      <c r="BI23" s="116"/>
      <c r="BJ23" s="116"/>
      <c r="BK23" s="116"/>
      <c r="BL23" s="116"/>
      <c r="BM23" s="116"/>
    </row>
    <row r="24" spans="1:65" x14ac:dyDescent="0.25">
      <c r="A24" s="108"/>
      <c r="B24" s="102"/>
      <c r="C24" s="112"/>
      <c r="D24" s="117"/>
      <c r="E24" s="112"/>
      <c r="F24" s="117"/>
      <c r="G24" s="112"/>
      <c r="H24" s="117"/>
      <c r="I24" s="112"/>
      <c r="J24" s="117"/>
      <c r="K24" s="152"/>
      <c r="L24" s="325"/>
      <c r="M24" s="339"/>
      <c r="N24" s="313"/>
      <c r="O24" s="112"/>
      <c r="P24" s="117"/>
      <c r="Q24" s="112"/>
      <c r="R24" s="117"/>
      <c r="S24" s="112"/>
      <c r="T24" s="117"/>
      <c r="U24" s="112"/>
      <c r="V24" s="117"/>
      <c r="W24" s="112"/>
      <c r="X24" s="117"/>
      <c r="Y24" s="152"/>
      <c r="Z24" s="362"/>
      <c r="AA24" s="353"/>
      <c r="AB24" s="117"/>
      <c r="AC24" s="152"/>
      <c r="AD24" s="170"/>
      <c r="AE24" s="182"/>
      <c r="AF24" s="170"/>
      <c r="AG24" s="182"/>
      <c r="AH24" s="170"/>
      <c r="AI24" s="211"/>
      <c r="AJ24" s="196"/>
      <c r="AK24" s="204"/>
      <c r="AL24" s="230"/>
      <c r="AM24" s="211"/>
      <c r="AN24" s="224"/>
      <c r="AO24" s="211"/>
      <c r="AP24" s="368"/>
      <c r="AQ24" s="211"/>
      <c r="AR24" s="191"/>
      <c r="AS24" s="211"/>
      <c r="AT24" s="191"/>
      <c r="AU24" s="211"/>
      <c r="AV24" s="191"/>
      <c r="AW24" s="211"/>
      <c r="AX24" s="191"/>
      <c r="AY24" s="211"/>
      <c r="AZ24" s="191"/>
      <c r="BA24" s="211"/>
      <c r="BB24" s="191"/>
      <c r="BC24" s="182"/>
      <c r="BD24" s="378"/>
      <c r="BE24" s="119"/>
      <c r="BF24" s="143"/>
    </row>
    <row r="25" spans="1:65" ht="15.75" thickBot="1" x14ac:dyDescent="0.3">
      <c r="A25" s="297"/>
      <c r="B25" s="298" t="s">
        <v>60</v>
      </c>
      <c r="C25" s="306">
        <f t="shared" ref="C25:W25" si="12">(0/10)+(C16/2000)+(0/10)+(C17/10)</f>
        <v>0.2858</v>
      </c>
      <c r="D25" s="306">
        <f t="shared" si="12"/>
        <v>0.28854500000000005</v>
      </c>
      <c r="E25" s="306">
        <f t="shared" si="12"/>
        <v>0.26534000000000002</v>
      </c>
      <c r="F25" s="306">
        <f t="shared" si="12"/>
        <v>0.27145000000000002</v>
      </c>
      <c r="G25" s="306">
        <f t="shared" si="12"/>
        <v>0.31159999999999999</v>
      </c>
      <c r="H25" s="306">
        <f t="shared" si="12"/>
        <v>0.29154999999999998</v>
      </c>
      <c r="I25" s="306">
        <f t="shared" si="12"/>
        <v>0.27135000000000004</v>
      </c>
      <c r="J25" s="306">
        <f t="shared" si="12"/>
        <v>0.29159999999999997</v>
      </c>
      <c r="K25" s="309">
        <f t="shared" si="12"/>
        <v>0.29159999999999997</v>
      </c>
      <c r="L25" s="328">
        <f t="shared" si="8"/>
        <v>0.2854261111111111</v>
      </c>
      <c r="M25" s="340"/>
      <c r="N25" s="317">
        <f t="shared" si="12"/>
        <v>0.30164999999999997</v>
      </c>
      <c r="O25" s="306">
        <f t="shared" si="12"/>
        <v>0.29154999999999998</v>
      </c>
      <c r="P25" s="306">
        <f t="shared" si="12"/>
        <v>0.27145000000000002</v>
      </c>
      <c r="Q25" s="306">
        <f t="shared" si="12"/>
        <v>0.26140000000000002</v>
      </c>
      <c r="R25" s="306"/>
      <c r="S25" s="306"/>
      <c r="T25" s="306">
        <f t="shared" si="12"/>
        <v>0.28119999999999995</v>
      </c>
      <c r="U25" s="306"/>
      <c r="V25" s="306"/>
      <c r="W25" s="306">
        <f t="shared" si="12"/>
        <v>0.30135000000000001</v>
      </c>
      <c r="X25" s="306"/>
      <c r="Y25" s="309"/>
      <c r="Z25" s="328">
        <f t="shared" si="9"/>
        <v>0.28476666666666667</v>
      </c>
      <c r="AA25" s="354"/>
      <c r="AB25" s="306">
        <f t="shared" ref="AB25:AM25" si="13">(0/10)+(AB16/2000)+(0/10)+(AB17/10)</f>
        <v>0.39169999999999999</v>
      </c>
      <c r="AC25" s="306"/>
      <c r="AD25" s="306"/>
      <c r="AE25" s="306">
        <f t="shared" si="13"/>
        <v>0.32114999999999999</v>
      </c>
      <c r="AF25" s="306"/>
      <c r="AG25" s="306"/>
      <c r="AH25" s="306">
        <f t="shared" si="13"/>
        <v>0.35164999999999996</v>
      </c>
      <c r="AI25" s="306"/>
      <c r="AJ25" s="306"/>
      <c r="AK25" s="306"/>
      <c r="AL25" s="306"/>
      <c r="AM25" s="306">
        <f t="shared" si="13"/>
        <v>0.31124999999999997</v>
      </c>
      <c r="AN25" s="306"/>
      <c r="AO25" s="306"/>
      <c r="AP25" s="328">
        <f t="shared" si="10"/>
        <v>0.34393750000000001</v>
      </c>
      <c r="AQ25" s="344"/>
      <c r="AR25" s="306">
        <f>(0/10)+(AR16/2000)+(0/10)+(AR17/10)</f>
        <v>0.33134999999999998</v>
      </c>
      <c r="AS25" s="306"/>
      <c r="AT25" s="306"/>
      <c r="AU25" s="306">
        <f t="shared" ref="AU25" si="14">(0/10)+(AU16/2000)+(0/10)+(AU17/10)</f>
        <v>0.31140000000000001</v>
      </c>
      <c r="AV25" s="303"/>
      <c r="AW25" s="303"/>
      <c r="AX25" s="303"/>
      <c r="AY25" s="303"/>
      <c r="AZ25" s="303"/>
      <c r="BA25" s="303"/>
      <c r="BB25" s="303"/>
      <c r="BC25" s="302"/>
      <c r="BD25" s="328">
        <f t="shared" si="11"/>
        <v>0.32137499999999997</v>
      </c>
      <c r="BE25" s="119"/>
      <c r="BF25" s="307">
        <f>AVERAGE(C25:AX25)</f>
        <v>0.30041938657407413</v>
      </c>
    </row>
    <row r="26" spans="1:65" s="137" customFormat="1" ht="15.75" thickBot="1" x14ac:dyDescent="0.3">
      <c r="A26" s="133"/>
      <c r="B26" s="132" t="s">
        <v>41</v>
      </c>
      <c r="C26" s="134">
        <f>SUM(C17:C22)</f>
        <v>15.02</v>
      </c>
      <c r="D26" s="134">
        <f t="shared" ref="D26:K26" si="15">SUM(D17:D22)</f>
        <v>13.26</v>
      </c>
      <c r="E26" s="134">
        <f t="shared" si="15"/>
        <v>14.14</v>
      </c>
      <c r="F26" s="134">
        <f t="shared" si="15"/>
        <v>12.9</v>
      </c>
      <c r="G26" s="134">
        <f t="shared" si="15"/>
        <v>14.6</v>
      </c>
      <c r="H26" s="134">
        <f t="shared" si="15"/>
        <v>13.9</v>
      </c>
      <c r="I26" s="134">
        <f t="shared" si="15"/>
        <v>13.7</v>
      </c>
      <c r="J26" s="134">
        <f t="shared" si="15"/>
        <v>14.899999999999999</v>
      </c>
      <c r="K26" s="155">
        <f t="shared" si="15"/>
        <v>14</v>
      </c>
      <c r="L26" s="329">
        <f t="shared" si="8"/>
        <v>14.046666666666669</v>
      </c>
      <c r="M26" s="341"/>
      <c r="N26" s="318">
        <f>SUM(N17:N22)</f>
        <v>15.5</v>
      </c>
      <c r="O26" s="134">
        <f t="shared" ref="O26:Q26" si="16">SUM(O17:O22)</f>
        <v>15</v>
      </c>
      <c r="P26" s="134">
        <f t="shared" si="16"/>
        <v>14.899999999999999</v>
      </c>
      <c r="Q26" s="134">
        <f t="shared" si="16"/>
        <v>14.5</v>
      </c>
      <c r="R26" s="134"/>
      <c r="S26" s="134"/>
      <c r="T26" s="134">
        <f>SUM(T17:T22)-T18</f>
        <v>11.5</v>
      </c>
      <c r="U26" s="134"/>
      <c r="V26" s="134"/>
      <c r="W26" s="134">
        <f>SUM(W17:W22)</f>
        <v>13.799999999999999</v>
      </c>
      <c r="X26" s="134"/>
      <c r="Y26" s="155"/>
      <c r="Z26" s="329">
        <f t="shared" si="9"/>
        <v>14.200000000000001</v>
      </c>
      <c r="AA26" s="355"/>
      <c r="AB26" s="134">
        <f>SUM(AB17:AB22)-AB22</f>
        <v>18.8</v>
      </c>
      <c r="AC26" s="155"/>
      <c r="AD26" s="173"/>
      <c r="AE26" s="173">
        <f>SUM(AE17:AE23)</f>
        <v>15.5</v>
      </c>
      <c r="AF26" s="173"/>
      <c r="AG26" s="173"/>
      <c r="AH26" s="173">
        <f>SUM(AH17:AH23)</f>
        <v>15.7</v>
      </c>
      <c r="AI26" s="146"/>
      <c r="AJ26" s="202"/>
      <c r="AK26" s="202"/>
      <c r="AL26" s="173"/>
      <c r="AM26" s="146">
        <f>SUM(AM17:AM24)</f>
        <v>15.8</v>
      </c>
      <c r="AN26" s="146"/>
      <c r="AO26" s="146"/>
      <c r="AP26" s="369">
        <f t="shared" si="10"/>
        <v>16.45</v>
      </c>
      <c r="AQ26" s="347"/>
      <c r="AR26" s="241">
        <f>SUM(AR17:AR20)</f>
        <v>19.399999999999999</v>
      </c>
      <c r="AS26" s="241"/>
      <c r="AT26" s="241"/>
      <c r="AU26" s="241">
        <f t="shared" ref="AU26" si="17">SUM(AU17:AU20)</f>
        <v>17.5</v>
      </c>
      <c r="AV26" s="241"/>
      <c r="AW26" s="241"/>
      <c r="AX26" s="241"/>
      <c r="AY26" s="241"/>
      <c r="AZ26" s="241"/>
      <c r="BA26" s="241"/>
      <c r="BB26" s="241"/>
      <c r="BC26" s="373"/>
      <c r="BD26" s="329">
        <f t="shared" si="11"/>
        <v>18.45</v>
      </c>
      <c r="BE26" s="119"/>
      <c r="BF26" s="148">
        <f>AVERAGE(C26:AX26)</f>
        <v>14.959027777777777</v>
      </c>
      <c r="BG26" s="136"/>
      <c r="BH26" s="136"/>
      <c r="BI26" s="136"/>
      <c r="BJ26" s="136"/>
      <c r="BK26" s="136"/>
      <c r="BL26" s="136"/>
      <c r="BM26" s="136"/>
    </row>
    <row r="27" spans="1:65" ht="15.75" thickBot="1" x14ac:dyDescent="0.3">
      <c r="L27" s="330"/>
      <c r="M27" s="206"/>
      <c r="Z27" s="330"/>
      <c r="BE27" s="119"/>
    </row>
    <row r="28" spans="1:65" x14ac:dyDescent="0.25">
      <c r="A28" s="104" t="s">
        <v>5</v>
      </c>
      <c r="B28" s="105"/>
      <c r="C28" s="110"/>
      <c r="D28" s="114"/>
      <c r="E28" s="110"/>
      <c r="F28" s="114"/>
      <c r="G28" s="110"/>
      <c r="H28" s="114"/>
      <c r="I28" s="110"/>
      <c r="J28" s="114"/>
      <c r="K28" s="150"/>
      <c r="L28" s="323"/>
      <c r="M28" s="337"/>
      <c r="N28" s="311"/>
      <c r="O28" s="110"/>
      <c r="P28" s="114"/>
      <c r="Q28" s="110"/>
      <c r="R28" s="114"/>
      <c r="S28" s="110"/>
      <c r="T28" s="114"/>
      <c r="U28" s="110"/>
      <c r="V28" s="114"/>
      <c r="W28" s="110"/>
      <c r="X28" s="114"/>
      <c r="Y28" s="150"/>
      <c r="Z28" s="360"/>
      <c r="AA28" s="351"/>
      <c r="AB28" s="114"/>
      <c r="AC28" s="150"/>
      <c r="AD28" s="165"/>
      <c r="AE28" s="180"/>
      <c r="AF28" s="165"/>
      <c r="AG28" s="180"/>
      <c r="AH28" s="165"/>
      <c r="AI28" s="208"/>
      <c r="AJ28" s="196"/>
      <c r="AK28" s="204"/>
      <c r="AL28" s="226"/>
      <c r="AM28" s="208"/>
      <c r="AN28" s="220"/>
      <c r="AO28" s="208"/>
      <c r="AP28" s="366"/>
      <c r="AQ28" s="208"/>
      <c r="AR28" s="189"/>
      <c r="AS28" s="208"/>
      <c r="AT28" s="189"/>
      <c r="AU28" s="208"/>
      <c r="AV28" s="189"/>
      <c r="AW28" s="208"/>
      <c r="AX28" s="189"/>
      <c r="AY28" s="208"/>
      <c r="AZ28" s="189"/>
      <c r="BA28" s="208"/>
      <c r="BB28" s="189"/>
      <c r="BC28" s="180"/>
      <c r="BD28" s="376"/>
      <c r="BE28" s="119"/>
      <c r="BF28" s="147" t="s">
        <v>46</v>
      </c>
    </row>
    <row r="29" spans="1:65" s="101" customFormat="1" x14ac:dyDescent="0.25">
      <c r="A29" s="106"/>
      <c r="B29" s="103" t="s">
        <v>43</v>
      </c>
      <c r="C29" s="111">
        <v>1.79</v>
      </c>
      <c r="D29" s="115">
        <v>1.6</v>
      </c>
      <c r="E29" s="111"/>
      <c r="F29" s="115">
        <v>1.6</v>
      </c>
      <c r="G29" s="111"/>
      <c r="H29" s="115"/>
      <c r="I29" s="111">
        <v>1.9</v>
      </c>
      <c r="J29" s="115"/>
      <c r="K29" s="151"/>
      <c r="L29" s="325">
        <f>AVERAGE(C29:K29)</f>
        <v>1.7225000000000001</v>
      </c>
      <c r="M29" s="339"/>
      <c r="N29" s="312">
        <v>2</v>
      </c>
      <c r="O29" s="111"/>
      <c r="P29" s="115"/>
      <c r="Q29" s="111"/>
      <c r="R29" s="115">
        <v>1.5</v>
      </c>
      <c r="S29" s="111"/>
      <c r="T29" s="115">
        <v>1.4</v>
      </c>
      <c r="U29" s="111"/>
      <c r="V29" s="115"/>
      <c r="W29" s="111">
        <v>1.3</v>
      </c>
      <c r="X29" s="115"/>
      <c r="Y29" s="151"/>
      <c r="Z29" s="359">
        <f>AVERAGE(N29:X29)</f>
        <v>1.55</v>
      </c>
      <c r="AA29" s="352"/>
      <c r="AB29" s="115"/>
      <c r="AC29" s="151"/>
      <c r="AD29" s="166"/>
      <c r="AE29" s="181"/>
      <c r="AF29" s="166"/>
      <c r="AG29" s="181"/>
      <c r="AH29" s="166"/>
      <c r="AI29" s="209"/>
      <c r="AJ29" s="197"/>
      <c r="AK29" s="205"/>
      <c r="AL29" s="227"/>
      <c r="AM29" s="209">
        <v>1.4</v>
      </c>
      <c r="AN29" s="221"/>
      <c r="AO29" s="209"/>
      <c r="AP29" s="368">
        <f>AM29</f>
        <v>1.4</v>
      </c>
      <c r="AQ29" s="209"/>
      <c r="AR29" s="190"/>
      <c r="AS29" s="209"/>
      <c r="AT29" s="190"/>
      <c r="AU29" s="209"/>
      <c r="AV29" s="190"/>
      <c r="AW29" s="209"/>
      <c r="AX29" s="190"/>
      <c r="AY29" s="209"/>
      <c r="AZ29" s="190"/>
      <c r="BA29" s="209"/>
      <c r="BB29" s="190"/>
      <c r="BC29" s="181"/>
      <c r="BD29" s="378"/>
      <c r="BE29" s="149"/>
      <c r="BF29" s="142"/>
      <c r="BG29" s="116"/>
      <c r="BH29" s="116"/>
      <c r="BI29" s="116"/>
      <c r="BJ29" s="116"/>
      <c r="BK29" s="116"/>
      <c r="BL29" s="116"/>
      <c r="BM29" s="116"/>
    </row>
    <row r="30" spans="1:65" x14ac:dyDescent="0.25">
      <c r="A30" s="107"/>
      <c r="B30" s="102" t="s">
        <v>33</v>
      </c>
      <c r="C30" s="112">
        <v>1.99</v>
      </c>
      <c r="D30" s="117">
        <v>1.96</v>
      </c>
      <c r="E30" s="112"/>
      <c r="F30" s="118">
        <v>1.8</v>
      </c>
      <c r="G30" s="112"/>
      <c r="H30" s="117"/>
      <c r="I30" s="112">
        <v>4.7</v>
      </c>
      <c r="J30" s="117"/>
      <c r="K30" s="152"/>
      <c r="L30" s="325">
        <f t="shared" ref="L30:L39" si="18">AVERAGE(C30:K30)</f>
        <v>2.6124999999999998</v>
      </c>
      <c r="M30" s="339"/>
      <c r="N30" s="313">
        <v>2.4</v>
      </c>
      <c r="O30" s="112"/>
      <c r="P30" s="117"/>
      <c r="Q30" s="112"/>
      <c r="R30" s="117">
        <v>1.9</v>
      </c>
      <c r="S30" s="112"/>
      <c r="T30" s="117">
        <v>2.8</v>
      </c>
      <c r="U30" s="112"/>
      <c r="V30" s="117"/>
      <c r="W30" s="112">
        <v>2.7</v>
      </c>
      <c r="X30" s="117"/>
      <c r="Y30" s="152"/>
      <c r="Z30" s="359">
        <f t="shared" ref="Z30:Z39" si="19">AVERAGE(N30:X30)</f>
        <v>2.4500000000000002</v>
      </c>
      <c r="AA30" s="353"/>
      <c r="AB30" s="117"/>
      <c r="AC30" s="152"/>
      <c r="AD30" s="170"/>
      <c r="AE30" s="182"/>
      <c r="AF30" s="170"/>
      <c r="AG30" s="182"/>
      <c r="AH30" s="170"/>
      <c r="AI30" s="211"/>
      <c r="AJ30" s="196"/>
      <c r="AK30" s="204"/>
      <c r="AL30" s="230"/>
      <c r="AM30" s="211">
        <v>2.2000000000000002</v>
      </c>
      <c r="AN30" s="224"/>
      <c r="AO30" s="211"/>
      <c r="AP30" s="368">
        <f t="shared" ref="AP30:AP31" si="20">AM30</f>
        <v>2.2000000000000002</v>
      </c>
      <c r="AQ30" s="211"/>
      <c r="AR30" s="283"/>
      <c r="AS30" s="210"/>
      <c r="AT30" s="283"/>
      <c r="AU30" s="210"/>
      <c r="AV30" s="283"/>
      <c r="AW30" s="210"/>
      <c r="AX30" s="283"/>
      <c r="AY30" s="210"/>
      <c r="AZ30" s="283"/>
      <c r="BA30" s="210"/>
      <c r="BB30" s="283"/>
      <c r="BC30" s="187"/>
      <c r="BD30" s="378"/>
      <c r="BE30" s="119"/>
      <c r="BF30" s="143"/>
    </row>
    <row r="31" spans="1:65" x14ac:dyDescent="0.25">
      <c r="A31" s="107"/>
      <c r="B31" s="102" t="s">
        <v>34</v>
      </c>
      <c r="C31" s="113">
        <v>0.93400000000000005</v>
      </c>
      <c r="D31" s="118">
        <v>0.98699999999999999</v>
      </c>
      <c r="E31" s="112"/>
      <c r="F31" s="118">
        <v>0.96</v>
      </c>
      <c r="G31" s="112"/>
      <c r="H31" s="117"/>
      <c r="I31" s="112">
        <v>2.1</v>
      </c>
      <c r="J31" s="117"/>
      <c r="K31" s="152"/>
      <c r="L31" s="325">
        <f t="shared" si="18"/>
        <v>1.24525</v>
      </c>
      <c r="M31" s="339"/>
      <c r="N31" s="316">
        <v>1.3</v>
      </c>
      <c r="O31" s="112"/>
      <c r="P31" s="117"/>
      <c r="Q31" s="112"/>
      <c r="R31" s="118">
        <v>0.75</v>
      </c>
      <c r="S31" s="112"/>
      <c r="T31" s="118">
        <v>0.72</v>
      </c>
      <c r="U31" s="112"/>
      <c r="V31" s="117"/>
      <c r="W31" s="113">
        <v>0.84</v>
      </c>
      <c r="X31" s="117"/>
      <c r="Y31" s="152"/>
      <c r="Z31" s="359">
        <f t="shared" si="19"/>
        <v>0.90249999999999986</v>
      </c>
      <c r="AA31" s="353"/>
      <c r="AB31" s="117"/>
      <c r="AC31" s="152"/>
      <c r="AD31" s="170"/>
      <c r="AE31" s="182"/>
      <c r="AF31" s="170"/>
      <c r="AG31" s="182"/>
      <c r="AH31" s="170"/>
      <c r="AI31" s="211"/>
      <c r="AJ31" s="196"/>
      <c r="AK31" s="204"/>
      <c r="AL31" s="230"/>
      <c r="AM31" s="212">
        <v>1.1000000000000001</v>
      </c>
      <c r="AN31" s="224"/>
      <c r="AO31" s="211"/>
      <c r="AP31" s="368">
        <f t="shared" si="20"/>
        <v>1.1000000000000001</v>
      </c>
      <c r="AQ31" s="211"/>
      <c r="AR31" s="284"/>
      <c r="AS31" s="282"/>
      <c r="AT31" s="284"/>
      <c r="AU31" s="282"/>
      <c r="AV31" s="284"/>
      <c r="AW31" s="282"/>
      <c r="AX31" s="284"/>
      <c r="AY31" s="282"/>
      <c r="AZ31" s="284"/>
      <c r="BA31" s="282"/>
      <c r="BB31" s="284"/>
      <c r="BC31" s="372"/>
      <c r="BD31" s="378"/>
      <c r="BE31" s="119"/>
      <c r="BF31" s="143"/>
    </row>
    <row r="32" spans="1:65" s="124" customFormat="1" x14ac:dyDescent="0.25">
      <c r="A32" s="120"/>
      <c r="B32" s="121" t="s">
        <v>35</v>
      </c>
      <c r="C32" s="122">
        <v>2.85</v>
      </c>
      <c r="D32" s="122">
        <v>2.67</v>
      </c>
      <c r="E32" s="122"/>
      <c r="F32" s="122">
        <v>2.6</v>
      </c>
      <c r="G32" s="122"/>
      <c r="H32" s="122"/>
      <c r="I32" s="122">
        <v>5.7</v>
      </c>
      <c r="J32" s="122"/>
      <c r="K32" s="153"/>
      <c r="L32" s="332">
        <f t="shared" si="18"/>
        <v>3.4550000000000001</v>
      </c>
      <c r="M32" s="339"/>
      <c r="N32" s="314">
        <v>3.5</v>
      </c>
      <c r="O32" s="122"/>
      <c r="P32" s="122"/>
      <c r="Q32" s="122"/>
      <c r="R32" s="122">
        <v>2.5</v>
      </c>
      <c r="S32" s="122"/>
      <c r="T32" s="122">
        <v>3.2</v>
      </c>
      <c r="U32" s="122"/>
      <c r="V32" s="122"/>
      <c r="W32" s="122">
        <v>2.8</v>
      </c>
      <c r="X32" s="122"/>
      <c r="Y32" s="153"/>
      <c r="Z32" s="332">
        <f t="shared" si="19"/>
        <v>3</v>
      </c>
      <c r="AA32" s="353"/>
      <c r="AB32" s="122"/>
      <c r="AC32" s="153"/>
      <c r="AD32" s="168"/>
      <c r="AE32" s="168"/>
      <c r="AF32" s="168"/>
      <c r="AG32" s="168"/>
      <c r="AH32" s="168"/>
      <c r="AI32" s="157"/>
      <c r="AJ32" s="200"/>
      <c r="AK32" s="200"/>
      <c r="AL32" s="168"/>
      <c r="AM32" s="157">
        <v>3.3</v>
      </c>
      <c r="AN32" s="157"/>
      <c r="AO32" s="157"/>
      <c r="AP32" s="326">
        <f>AM32</f>
        <v>3.3</v>
      </c>
      <c r="AQ32" s="211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68"/>
      <c r="BD32" s="326"/>
      <c r="BE32" s="119"/>
      <c r="BF32" s="144">
        <f>AVERAGE(C32:AX32)</f>
        <v>3.2395833333333326</v>
      </c>
      <c r="BG32" s="123"/>
      <c r="BH32" s="123"/>
      <c r="BI32" s="123"/>
      <c r="BJ32" s="123"/>
      <c r="BK32" s="123"/>
      <c r="BL32" s="123"/>
      <c r="BM32" s="123"/>
    </row>
    <row r="33" spans="1:65" s="130" customFormat="1" x14ac:dyDescent="0.25">
      <c r="A33" s="125"/>
      <c r="B33" s="126" t="s">
        <v>36</v>
      </c>
      <c r="C33" s="127">
        <v>2.08</v>
      </c>
      <c r="D33" s="127">
        <v>2.0099999999999998</v>
      </c>
      <c r="E33" s="127"/>
      <c r="F33" s="127">
        <v>2</v>
      </c>
      <c r="G33" s="127"/>
      <c r="H33" s="127"/>
      <c r="I33" s="127">
        <v>4.5</v>
      </c>
      <c r="J33" s="127"/>
      <c r="K33" s="154"/>
      <c r="L33" s="333">
        <f t="shared" si="18"/>
        <v>2.6475</v>
      </c>
      <c r="M33" s="339"/>
      <c r="N33" s="315">
        <v>2.5</v>
      </c>
      <c r="O33" s="127"/>
      <c r="P33" s="127"/>
      <c r="Q33" s="127"/>
      <c r="R33" s="131">
        <v>1.7</v>
      </c>
      <c r="S33" s="127"/>
      <c r="T33" s="127">
        <v>2.4</v>
      </c>
      <c r="U33" s="127"/>
      <c r="V33" s="127"/>
      <c r="W33" s="127">
        <v>2.5</v>
      </c>
      <c r="X33" s="127"/>
      <c r="Y33" s="154"/>
      <c r="Z33" s="333">
        <f t="shared" si="19"/>
        <v>2.2749999999999999</v>
      </c>
      <c r="AA33" s="353"/>
      <c r="AB33" s="127"/>
      <c r="AC33" s="154"/>
      <c r="AD33" s="169"/>
      <c r="AE33" s="169"/>
      <c r="AF33" s="169"/>
      <c r="AG33" s="169"/>
      <c r="AH33" s="169"/>
      <c r="AI33" s="158"/>
      <c r="AJ33" s="201"/>
      <c r="AK33" s="201"/>
      <c r="AL33" s="169"/>
      <c r="AM33" s="158">
        <v>2.6</v>
      </c>
      <c r="AN33" s="158"/>
      <c r="AO33" s="158"/>
      <c r="AP33" s="327">
        <f>AM33</f>
        <v>2.6</v>
      </c>
      <c r="AQ33" s="211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69"/>
      <c r="BD33" s="327"/>
      <c r="BE33" s="119"/>
      <c r="BF33" s="145">
        <f>AVERAGE(C33:AX33)</f>
        <v>2.484375</v>
      </c>
      <c r="BG33" s="129"/>
      <c r="BH33" s="129"/>
      <c r="BI33" s="129"/>
      <c r="BJ33" s="129"/>
      <c r="BK33" s="129"/>
      <c r="BL33" s="129"/>
      <c r="BM33" s="129"/>
    </row>
    <row r="34" spans="1:65" x14ac:dyDescent="0.25">
      <c r="A34" s="107"/>
      <c r="B34" s="102" t="s">
        <v>37</v>
      </c>
      <c r="C34" s="112" t="s">
        <v>38</v>
      </c>
      <c r="D34" s="117" t="s">
        <v>38</v>
      </c>
      <c r="E34" s="112"/>
      <c r="F34" s="117" t="s">
        <v>38</v>
      </c>
      <c r="G34" s="112"/>
      <c r="H34" s="117"/>
      <c r="I34" s="112" t="s">
        <v>38</v>
      </c>
      <c r="J34" s="117"/>
      <c r="K34" s="152"/>
      <c r="L34" s="324" t="s">
        <v>38</v>
      </c>
      <c r="M34" s="338"/>
      <c r="N34" s="313" t="s">
        <v>38</v>
      </c>
      <c r="O34" s="112"/>
      <c r="P34" s="117"/>
      <c r="Q34" s="112"/>
      <c r="R34" s="117" t="s">
        <v>38</v>
      </c>
      <c r="S34" s="112"/>
      <c r="T34" s="117" t="s">
        <v>38</v>
      </c>
      <c r="U34" s="112"/>
      <c r="V34" s="117"/>
      <c r="W34" s="112" t="s">
        <v>38</v>
      </c>
      <c r="X34" s="117"/>
      <c r="Y34" s="152"/>
      <c r="Z34" s="361" t="s">
        <v>38</v>
      </c>
      <c r="AA34" s="353"/>
      <c r="AB34" s="117"/>
      <c r="AC34" s="152"/>
      <c r="AD34" s="170"/>
      <c r="AE34" s="182"/>
      <c r="AF34" s="170"/>
      <c r="AG34" s="182"/>
      <c r="AH34" s="170"/>
      <c r="AI34" s="211"/>
      <c r="AJ34" s="196"/>
      <c r="AK34" s="204"/>
      <c r="AL34" s="230"/>
      <c r="AM34" s="211" t="s">
        <v>38</v>
      </c>
      <c r="AN34" s="224"/>
      <c r="AO34" s="211"/>
      <c r="AP34" s="368" t="s">
        <v>38</v>
      </c>
      <c r="AQ34" s="211"/>
      <c r="AR34" s="191"/>
      <c r="AS34" s="211"/>
      <c r="AT34" s="191"/>
      <c r="AU34" s="211"/>
      <c r="AV34" s="191"/>
      <c r="AW34" s="211"/>
      <c r="AX34" s="191"/>
      <c r="AY34" s="211"/>
      <c r="AZ34" s="191"/>
      <c r="BA34" s="211"/>
      <c r="BB34" s="191"/>
      <c r="BC34" s="182"/>
      <c r="BD34" s="378"/>
      <c r="BE34" s="119"/>
      <c r="BF34" s="143"/>
    </row>
    <row r="35" spans="1:65" x14ac:dyDescent="0.25">
      <c r="A35" s="107"/>
      <c r="B35" s="102" t="s">
        <v>39</v>
      </c>
      <c r="C35" s="112" t="s">
        <v>38</v>
      </c>
      <c r="D35" s="117" t="s">
        <v>38</v>
      </c>
      <c r="E35" s="112"/>
      <c r="F35" s="117" t="s">
        <v>38</v>
      </c>
      <c r="G35" s="112"/>
      <c r="H35" s="117"/>
      <c r="I35" s="112" t="s">
        <v>38</v>
      </c>
      <c r="J35" s="117"/>
      <c r="K35" s="152"/>
      <c r="L35" s="324" t="s">
        <v>38</v>
      </c>
      <c r="M35" s="338"/>
      <c r="N35" s="313" t="s">
        <v>38</v>
      </c>
      <c r="O35" s="112"/>
      <c r="P35" s="117"/>
      <c r="Q35" s="112"/>
      <c r="R35" s="117" t="s">
        <v>38</v>
      </c>
      <c r="S35" s="112"/>
      <c r="T35" s="117" t="s">
        <v>38</v>
      </c>
      <c r="U35" s="112"/>
      <c r="V35" s="117"/>
      <c r="W35" s="112" t="s">
        <v>38</v>
      </c>
      <c r="X35" s="117"/>
      <c r="Y35" s="152"/>
      <c r="Z35" s="361" t="s">
        <v>38</v>
      </c>
      <c r="AA35" s="353"/>
      <c r="AB35" s="117"/>
      <c r="AC35" s="152"/>
      <c r="AD35" s="170"/>
      <c r="AE35" s="182"/>
      <c r="AF35" s="170"/>
      <c r="AG35" s="182"/>
      <c r="AH35" s="170"/>
      <c r="AI35" s="211"/>
      <c r="AJ35" s="196"/>
      <c r="AK35" s="204"/>
      <c r="AL35" s="230"/>
      <c r="AM35" s="211" t="s">
        <v>38</v>
      </c>
      <c r="AN35" s="224"/>
      <c r="AO35" s="211"/>
      <c r="AP35" s="368" t="s">
        <v>38</v>
      </c>
      <c r="AQ35" s="211"/>
      <c r="AR35" s="191"/>
      <c r="AS35" s="211"/>
      <c r="AT35" s="191"/>
      <c r="AU35" s="211"/>
      <c r="AV35" s="191"/>
      <c r="AW35" s="211"/>
      <c r="AX35" s="191"/>
      <c r="AY35" s="211"/>
      <c r="AZ35" s="191"/>
      <c r="BA35" s="211"/>
      <c r="BB35" s="191"/>
      <c r="BC35" s="182"/>
      <c r="BD35" s="378"/>
      <c r="BE35" s="119"/>
      <c r="BF35" s="143"/>
    </row>
    <row r="36" spans="1:65" s="101" customFormat="1" x14ac:dyDescent="0.25">
      <c r="A36" s="106"/>
      <c r="B36" s="103" t="s">
        <v>61</v>
      </c>
      <c r="C36" s="111" t="s">
        <v>38</v>
      </c>
      <c r="D36" s="115" t="s">
        <v>38</v>
      </c>
      <c r="E36" s="111"/>
      <c r="F36" s="115" t="s">
        <v>38</v>
      </c>
      <c r="G36" s="111"/>
      <c r="H36" s="115"/>
      <c r="I36" s="111" t="s">
        <v>38</v>
      </c>
      <c r="J36" s="115"/>
      <c r="K36" s="151"/>
      <c r="L36" s="324" t="s">
        <v>38</v>
      </c>
      <c r="M36" s="338"/>
      <c r="N36" s="312" t="s">
        <v>38</v>
      </c>
      <c r="O36" s="111"/>
      <c r="P36" s="115"/>
      <c r="Q36" s="111"/>
      <c r="R36" s="115" t="s">
        <v>38</v>
      </c>
      <c r="S36" s="111"/>
      <c r="T36" s="115" t="s">
        <v>38</v>
      </c>
      <c r="U36" s="111"/>
      <c r="V36" s="115"/>
      <c r="W36" s="111" t="s">
        <v>38</v>
      </c>
      <c r="X36" s="115"/>
      <c r="Y36" s="151"/>
      <c r="Z36" s="361" t="s">
        <v>38</v>
      </c>
      <c r="AA36" s="352"/>
      <c r="AB36" s="115"/>
      <c r="AC36" s="151"/>
      <c r="AD36" s="166"/>
      <c r="AE36" s="181"/>
      <c r="AF36" s="166"/>
      <c r="AG36" s="181"/>
      <c r="AH36" s="166"/>
      <c r="AI36" s="209"/>
      <c r="AJ36" s="197"/>
      <c r="AK36" s="205"/>
      <c r="AL36" s="227"/>
      <c r="AM36" s="209" t="s">
        <v>38</v>
      </c>
      <c r="AN36" s="221"/>
      <c r="AO36" s="209"/>
      <c r="AP36" s="368" t="s">
        <v>38</v>
      </c>
      <c r="AQ36" s="209"/>
      <c r="AR36" s="190"/>
      <c r="AS36" s="209"/>
      <c r="AT36" s="190"/>
      <c r="AU36" s="209"/>
      <c r="AV36" s="190"/>
      <c r="AW36" s="209"/>
      <c r="AX36" s="190"/>
      <c r="AY36" s="209"/>
      <c r="AZ36" s="190"/>
      <c r="BA36" s="209"/>
      <c r="BB36" s="190"/>
      <c r="BC36" s="181"/>
      <c r="BD36" s="378"/>
      <c r="BE36" s="149"/>
      <c r="BF36" s="142"/>
      <c r="BG36" s="116"/>
      <c r="BH36" s="116"/>
      <c r="BI36" s="116"/>
      <c r="BJ36" s="116"/>
      <c r="BK36" s="116"/>
      <c r="BL36" s="116"/>
      <c r="BM36" s="116"/>
    </row>
    <row r="37" spans="1:65" x14ac:dyDescent="0.25">
      <c r="A37" s="108"/>
      <c r="B37" s="102"/>
      <c r="C37" s="112"/>
      <c r="D37" s="117"/>
      <c r="E37" s="112"/>
      <c r="F37" s="117"/>
      <c r="G37" s="112"/>
      <c r="H37" s="117"/>
      <c r="I37" s="112"/>
      <c r="J37" s="117"/>
      <c r="K37" s="152"/>
      <c r="L37" s="324"/>
      <c r="M37" s="338"/>
      <c r="N37" s="313"/>
      <c r="O37" s="112"/>
      <c r="P37" s="117"/>
      <c r="Q37" s="112"/>
      <c r="R37" s="117"/>
      <c r="S37" s="112"/>
      <c r="T37" s="117"/>
      <c r="U37" s="112"/>
      <c r="V37" s="117"/>
      <c r="W37" s="112"/>
      <c r="X37" s="117"/>
      <c r="Y37" s="152"/>
      <c r="Z37" s="361"/>
      <c r="AA37" s="353"/>
      <c r="AB37" s="117"/>
      <c r="AC37" s="152"/>
      <c r="AD37" s="170"/>
      <c r="AE37" s="182"/>
      <c r="AF37" s="170"/>
      <c r="AG37" s="182"/>
      <c r="AH37" s="170"/>
      <c r="AI37" s="211"/>
      <c r="AJ37" s="196"/>
      <c r="AK37" s="204"/>
      <c r="AL37" s="230"/>
      <c r="AM37" s="211"/>
      <c r="AN37" s="224"/>
      <c r="AO37" s="211"/>
      <c r="AP37" s="368"/>
      <c r="AQ37" s="211"/>
      <c r="AR37" s="191"/>
      <c r="AS37" s="211"/>
      <c r="AT37" s="191"/>
      <c r="AU37" s="211"/>
      <c r="AV37" s="191"/>
      <c r="AW37" s="211"/>
      <c r="AX37" s="191"/>
      <c r="AY37" s="211"/>
      <c r="AZ37" s="191"/>
      <c r="BA37" s="211"/>
      <c r="BB37" s="191"/>
      <c r="BC37" s="182"/>
      <c r="BD37" s="378"/>
      <c r="BE37" s="119"/>
      <c r="BF37" s="143"/>
    </row>
    <row r="38" spans="1:65" ht="15.75" thickBot="1" x14ac:dyDescent="0.3">
      <c r="A38" s="297"/>
      <c r="B38" s="298" t="s">
        <v>60</v>
      </c>
      <c r="C38" s="308">
        <f>(0/10)+(C29/2000)+(0/10)+(C30/10)</f>
        <v>0.19989500000000002</v>
      </c>
      <c r="D38" s="308">
        <f t="shared" ref="D38:W38" si="21">(0/10)+(D29/2000)+(0/10)+(D30/10)</f>
        <v>0.1968</v>
      </c>
      <c r="E38" s="308"/>
      <c r="F38" s="308">
        <f t="shared" si="21"/>
        <v>0.18079999999999999</v>
      </c>
      <c r="G38" s="308"/>
      <c r="H38" s="308"/>
      <c r="I38" s="308">
        <f t="shared" si="21"/>
        <v>0.47095000000000004</v>
      </c>
      <c r="J38" s="308"/>
      <c r="K38" s="310"/>
      <c r="L38" s="328">
        <f t="shared" si="18"/>
        <v>0.26211125000000002</v>
      </c>
      <c r="M38" s="341"/>
      <c r="N38" s="319">
        <f t="shared" si="21"/>
        <v>0.24099999999999999</v>
      </c>
      <c r="O38" s="308"/>
      <c r="P38" s="308"/>
      <c r="Q38" s="308"/>
      <c r="R38" s="308">
        <f t="shared" si="21"/>
        <v>0.19075</v>
      </c>
      <c r="S38" s="308"/>
      <c r="T38" s="308">
        <f t="shared" si="21"/>
        <v>0.28069999999999995</v>
      </c>
      <c r="U38" s="308"/>
      <c r="V38" s="308"/>
      <c r="W38" s="308">
        <f t="shared" si="21"/>
        <v>0.27065</v>
      </c>
      <c r="X38" s="299"/>
      <c r="Y38" s="300"/>
      <c r="Z38" s="328">
        <f t="shared" si="19"/>
        <v>0.24577499999999997</v>
      </c>
      <c r="AA38" s="357"/>
      <c r="AB38" s="299"/>
      <c r="AC38" s="300"/>
      <c r="AD38" s="301"/>
      <c r="AE38" s="301"/>
      <c r="AF38" s="302"/>
      <c r="AG38" s="302"/>
      <c r="AH38" s="301"/>
      <c r="AI38" s="303"/>
      <c r="AJ38" s="304"/>
      <c r="AK38" s="304"/>
      <c r="AL38" s="302"/>
      <c r="AM38" s="306">
        <f>(0/10)+(AM29/2000)+(0/10)+(AM30/10)</f>
        <v>0.22070000000000004</v>
      </c>
      <c r="AN38" s="302"/>
      <c r="AO38" s="305"/>
      <c r="AP38" s="370">
        <f>AM38</f>
        <v>0.22070000000000004</v>
      </c>
      <c r="AQ38" s="348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2"/>
      <c r="BD38" s="374"/>
      <c r="BE38" s="119"/>
      <c r="BF38" s="307">
        <f>AVERAGE(C38:AX38)</f>
        <v>0.24840260416666662</v>
      </c>
    </row>
    <row r="39" spans="1:65" s="137" customFormat="1" ht="15.75" thickBot="1" x14ac:dyDescent="0.3">
      <c r="A39" s="133"/>
      <c r="B39" s="132" t="s">
        <v>41</v>
      </c>
      <c r="C39" s="134">
        <f>SUM(C30:C35)-C31</f>
        <v>6.92</v>
      </c>
      <c r="D39" s="134">
        <f>SUM(D30:D35)-D31</f>
        <v>6.64</v>
      </c>
      <c r="E39" s="134"/>
      <c r="F39" s="134">
        <f>SUM(F30:F35)-F30-F31</f>
        <v>4.5999999999999996</v>
      </c>
      <c r="G39" s="134"/>
      <c r="H39" s="134"/>
      <c r="I39" s="134">
        <f t="shared" ref="I39" si="22">SUM(I30:I35)</f>
        <v>17</v>
      </c>
      <c r="J39" s="134"/>
      <c r="K39" s="155"/>
      <c r="L39" s="334">
        <f t="shared" si="18"/>
        <v>8.7899999999999991</v>
      </c>
      <c r="M39" s="342"/>
      <c r="N39" s="318">
        <f>SUM(N30:N35)-N31</f>
        <v>8.3999999999999986</v>
      </c>
      <c r="O39" s="134"/>
      <c r="P39" s="134"/>
      <c r="Q39" s="134"/>
      <c r="R39" s="134">
        <f>SUM(R30:R35)-R31-R33</f>
        <v>4.4000000000000004</v>
      </c>
      <c r="S39" s="134"/>
      <c r="T39" s="134">
        <f>SUM(T30:T35)-T31</f>
        <v>8.3999999999999986</v>
      </c>
      <c r="U39" s="134"/>
      <c r="V39" s="134"/>
      <c r="W39" s="134">
        <f>SUM(W30:W35)-W31</f>
        <v>8</v>
      </c>
      <c r="X39" s="134"/>
      <c r="Y39" s="155"/>
      <c r="Z39" s="329">
        <f t="shared" si="19"/>
        <v>7.2999999999999989</v>
      </c>
      <c r="AA39" s="355"/>
      <c r="AB39" s="134"/>
      <c r="AC39" s="155"/>
      <c r="AD39" s="173"/>
      <c r="AE39" s="173"/>
      <c r="AF39" s="173"/>
      <c r="AG39" s="173"/>
      <c r="AH39" s="173"/>
      <c r="AI39" s="146"/>
      <c r="AJ39" s="202"/>
      <c r="AK39" s="202"/>
      <c r="AL39" s="173"/>
      <c r="AM39" s="241">
        <f>AM30+AM32+AM33</f>
        <v>8.1</v>
      </c>
      <c r="AN39" s="146"/>
      <c r="AO39" s="146"/>
      <c r="AP39" s="371">
        <f>AM39</f>
        <v>8.1</v>
      </c>
      <c r="AQ39" s="347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373"/>
      <c r="BD39" s="375"/>
      <c r="BE39" s="119"/>
      <c r="BF39" s="148">
        <f>AVERAGE(C39:AX39)</f>
        <v>8.0541666666666654</v>
      </c>
      <c r="BG39" s="136"/>
      <c r="BH39" s="136"/>
      <c r="BI39" s="136"/>
      <c r="BJ39" s="136"/>
      <c r="BK39" s="136"/>
      <c r="BL39" s="136"/>
      <c r="BM39" s="136"/>
    </row>
    <row r="40" spans="1:65" ht="15.75" thickBot="1" x14ac:dyDescent="0.3">
      <c r="L40" s="330"/>
      <c r="M40" s="206"/>
      <c r="V40" s="119"/>
      <c r="Z40" s="330"/>
      <c r="BE40" s="119"/>
    </row>
    <row r="41" spans="1:65" x14ac:dyDescent="0.25">
      <c r="A41" s="104" t="s">
        <v>32</v>
      </c>
      <c r="B41" s="105"/>
      <c r="C41" s="110"/>
      <c r="D41" s="114"/>
      <c r="E41" s="110"/>
      <c r="F41" s="114"/>
      <c r="G41" s="110"/>
      <c r="H41" s="114"/>
      <c r="I41" s="110"/>
      <c r="J41" s="114"/>
      <c r="K41" s="150"/>
      <c r="L41" s="323"/>
      <c r="M41" s="337"/>
      <c r="N41" s="311"/>
      <c r="O41" s="110"/>
      <c r="P41" s="114"/>
      <c r="Q41" s="110"/>
      <c r="R41" s="114"/>
      <c r="S41" s="110"/>
      <c r="T41" s="114"/>
      <c r="U41" s="110"/>
      <c r="V41" s="114"/>
      <c r="W41" s="110"/>
      <c r="X41" s="114"/>
      <c r="Y41" s="150"/>
      <c r="Z41" s="360"/>
      <c r="AA41" s="351"/>
      <c r="AB41" s="114"/>
      <c r="AC41" s="150"/>
      <c r="AD41" s="165"/>
      <c r="AE41" s="180"/>
      <c r="AF41" s="165"/>
      <c r="AG41" s="180"/>
      <c r="AH41" s="165"/>
      <c r="AI41" s="208"/>
      <c r="AJ41" s="196"/>
      <c r="AK41" s="196"/>
      <c r="AL41" s="165"/>
      <c r="AM41" s="208"/>
      <c r="AN41" s="189"/>
      <c r="AO41" s="208"/>
      <c r="AP41" s="366"/>
      <c r="AQ41" s="208"/>
      <c r="AR41" s="189"/>
      <c r="AS41" s="208"/>
      <c r="AT41" s="189"/>
      <c r="AU41" s="208"/>
      <c r="AV41" s="189"/>
      <c r="AW41" s="208"/>
      <c r="AX41" s="189"/>
      <c r="AY41" s="208"/>
      <c r="AZ41" s="189"/>
      <c r="BA41" s="208"/>
      <c r="BB41" s="189"/>
      <c r="BC41" s="180"/>
      <c r="BD41" s="376"/>
      <c r="BE41" s="119"/>
      <c r="BF41" s="147" t="s">
        <v>6</v>
      </c>
    </row>
    <row r="42" spans="1:65" s="101" customFormat="1" x14ac:dyDescent="0.25">
      <c r="A42" s="106"/>
      <c r="B42" s="103" t="s">
        <v>43</v>
      </c>
      <c r="C42" s="111">
        <v>2.13</v>
      </c>
      <c r="D42" s="115">
        <v>1.52</v>
      </c>
      <c r="E42" s="111">
        <v>1.89</v>
      </c>
      <c r="F42" s="115">
        <v>2</v>
      </c>
      <c r="G42" s="111"/>
      <c r="H42" s="115"/>
      <c r="I42" s="111">
        <v>2.1</v>
      </c>
      <c r="J42" s="115"/>
      <c r="K42" s="151"/>
      <c r="L42" s="325">
        <f>AVERAGE(C42:K42)</f>
        <v>1.9280000000000002</v>
      </c>
      <c r="M42" s="339"/>
      <c r="N42" s="312">
        <v>2.2000000000000002</v>
      </c>
      <c r="O42" s="111"/>
      <c r="P42" s="115"/>
      <c r="Q42" s="111">
        <v>1.6</v>
      </c>
      <c r="R42" s="115"/>
      <c r="S42" s="111"/>
      <c r="T42" s="115">
        <v>1.3</v>
      </c>
      <c r="U42" s="111"/>
      <c r="V42" s="115"/>
      <c r="W42" s="111">
        <v>1.7</v>
      </c>
      <c r="X42" s="115"/>
      <c r="Y42" s="151"/>
      <c r="Z42" s="359">
        <f>AVERAGE(N42:Y42)</f>
        <v>1.7000000000000002</v>
      </c>
      <c r="AA42" s="352"/>
      <c r="AB42" s="115">
        <v>2</v>
      </c>
      <c r="AC42" s="151"/>
      <c r="AD42" s="166"/>
      <c r="AE42" s="181">
        <v>2</v>
      </c>
      <c r="AF42" s="166"/>
      <c r="AG42" s="181"/>
      <c r="AH42" s="166">
        <v>2.2000000000000002</v>
      </c>
      <c r="AI42" s="209"/>
      <c r="AJ42" s="197"/>
      <c r="AK42" s="197"/>
      <c r="AL42" s="166"/>
      <c r="AM42" s="209">
        <v>1.5</v>
      </c>
      <c r="AN42" s="190"/>
      <c r="AO42" s="209"/>
      <c r="AP42" s="367">
        <f>AVERAGE(AB42:AO42)</f>
        <v>1.925</v>
      </c>
      <c r="AQ42" s="209"/>
      <c r="AR42" s="190">
        <v>1.8</v>
      </c>
      <c r="AS42" s="209"/>
      <c r="AT42" s="190"/>
      <c r="AU42" s="209">
        <v>1.3</v>
      </c>
      <c r="AV42" s="190"/>
      <c r="AW42" s="209"/>
      <c r="AX42" s="190"/>
      <c r="AY42" s="209"/>
      <c r="AZ42" s="190"/>
      <c r="BA42" s="209"/>
      <c r="BB42" s="190"/>
      <c r="BC42" s="181"/>
      <c r="BD42" s="377">
        <f>AVERAGE(AR42:BC42)</f>
        <v>1.55</v>
      </c>
      <c r="BE42" s="149"/>
      <c r="BF42" s="142"/>
      <c r="BG42" s="116"/>
      <c r="BH42" s="116"/>
      <c r="BI42" s="116"/>
      <c r="BJ42" s="116"/>
      <c r="BK42" s="116"/>
      <c r="BL42" s="116"/>
      <c r="BM42" s="116"/>
    </row>
    <row r="43" spans="1:65" x14ac:dyDescent="0.25">
      <c r="A43" s="107"/>
      <c r="B43" s="102" t="s">
        <v>33</v>
      </c>
      <c r="C43" s="112">
        <v>2.4300000000000002</v>
      </c>
      <c r="D43" s="118">
        <v>1.47</v>
      </c>
      <c r="E43" s="112">
        <v>1.99</v>
      </c>
      <c r="F43" s="117">
        <v>2.1</v>
      </c>
      <c r="G43" s="112"/>
      <c r="H43" s="117"/>
      <c r="I43" s="112">
        <v>2.4</v>
      </c>
      <c r="J43" s="117"/>
      <c r="K43" s="152"/>
      <c r="L43" s="325">
        <f t="shared" ref="L43:L52" si="23">AVERAGE(C43:K43)</f>
        <v>2.0780000000000003</v>
      </c>
      <c r="M43" s="339"/>
      <c r="N43" s="313">
        <v>2.2999999999999998</v>
      </c>
      <c r="O43" s="112"/>
      <c r="P43" s="117"/>
      <c r="Q43" s="113">
        <v>1.8</v>
      </c>
      <c r="R43" s="117"/>
      <c r="S43" s="112"/>
      <c r="T43" s="117">
        <v>2.5</v>
      </c>
      <c r="U43" s="112"/>
      <c r="V43" s="117"/>
      <c r="W43" s="112">
        <v>3</v>
      </c>
      <c r="X43" s="117"/>
      <c r="Y43" s="152"/>
      <c r="Z43" s="359">
        <f t="shared" ref="Z43:Z52" si="24">AVERAGE(N43:Y43)</f>
        <v>2.4</v>
      </c>
      <c r="AA43" s="353"/>
      <c r="AB43" s="117">
        <v>2.9</v>
      </c>
      <c r="AC43" s="152"/>
      <c r="AD43" s="170"/>
      <c r="AE43" s="182">
        <v>2.7</v>
      </c>
      <c r="AF43" s="170"/>
      <c r="AG43" s="182"/>
      <c r="AH43" s="170">
        <v>2.9</v>
      </c>
      <c r="AI43" s="211"/>
      <c r="AJ43" s="196"/>
      <c r="AK43" s="196"/>
      <c r="AL43" s="170"/>
      <c r="AM43" s="211">
        <v>2.6</v>
      </c>
      <c r="AN43" s="191"/>
      <c r="AO43" s="211"/>
      <c r="AP43" s="367">
        <f t="shared" ref="AP43:AP52" si="25">AVERAGE(AB43:AO43)</f>
        <v>2.7749999999999999</v>
      </c>
      <c r="AQ43" s="211"/>
      <c r="AR43" s="283">
        <v>2.6</v>
      </c>
      <c r="AS43" s="210"/>
      <c r="AT43" s="283"/>
      <c r="AU43" s="210">
        <v>2.2000000000000002</v>
      </c>
      <c r="AV43" s="283"/>
      <c r="AW43" s="210"/>
      <c r="AX43" s="283"/>
      <c r="AY43" s="210"/>
      <c r="AZ43" s="283"/>
      <c r="BA43" s="210"/>
      <c r="BB43" s="283"/>
      <c r="BC43" s="187"/>
      <c r="BD43" s="377">
        <f t="shared" ref="BD43:BD52" si="26">AVERAGE(AR43:BC43)</f>
        <v>2.4000000000000004</v>
      </c>
      <c r="BE43" s="119"/>
      <c r="BF43" s="143"/>
    </row>
    <row r="44" spans="1:65" x14ac:dyDescent="0.25">
      <c r="A44" s="107"/>
      <c r="B44" s="102" t="s">
        <v>34</v>
      </c>
      <c r="C44" s="113">
        <v>1.57</v>
      </c>
      <c r="D44" s="118">
        <v>0.98799999999999999</v>
      </c>
      <c r="E44" s="113">
        <v>1.5</v>
      </c>
      <c r="F44" s="118">
        <v>1.5</v>
      </c>
      <c r="G44" s="112"/>
      <c r="H44" s="117"/>
      <c r="I44" s="113">
        <v>1.6</v>
      </c>
      <c r="J44" s="117"/>
      <c r="K44" s="152"/>
      <c r="L44" s="325">
        <f t="shared" si="23"/>
        <v>1.4316</v>
      </c>
      <c r="M44" s="339"/>
      <c r="N44" s="316">
        <v>1.8</v>
      </c>
      <c r="O44" s="112"/>
      <c r="P44" s="117"/>
      <c r="Q44" s="113">
        <v>1.3</v>
      </c>
      <c r="R44" s="117"/>
      <c r="S44" s="112"/>
      <c r="T44" s="118">
        <v>1.7</v>
      </c>
      <c r="U44" s="112"/>
      <c r="V44" s="117"/>
      <c r="W44" s="113">
        <v>1.6</v>
      </c>
      <c r="X44" s="117"/>
      <c r="Y44" s="152"/>
      <c r="Z44" s="359">
        <f t="shared" si="24"/>
        <v>1.6</v>
      </c>
      <c r="AA44" s="353"/>
      <c r="AB44" s="118">
        <v>1.5</v>
      </c>
      <c r="AC44" s="152"/>
      <c r="AD44" s="170"/>
      <c r="AE44" s="183">
        <v>1.2</v>
      </c>
      <c r="AF44" s="167"/>
      <c r="AG44" s="183"/>
      <c r="AH44" s="167">
        <v>1.7</v>
      </c>
      <c r="AI44" s="212"/>
      <c r="AJ44" s="203"/>
      <c r="AK44" s="203"/>
      <c r="AL44" s="167"/>
      <c r="AM44" s="212">
        <v>1.6</v>
      </c>
      <c r="AN44" s="192"/>
      <c r="AO44" s="212"/>
      <c r="AP44" s="367">
        <f t="shared" si="25"/>
        <v>1.5</v>
      </c>
      <c r="AQ44" s="212"/>
      <c r="AR44" s="284">
        <v>1.6</v>
      </c>
      <c r="AS44" s="282"/>
      <c r="AT44" s="284"/>
      <c r="AU44" s="282">
        <v>1.2</v>
      </c>
      <c r="AV44" s="284"/>
      <c r="AW44" s="282"/>
      <c r="AX44" s="284"/>
      <c r="AY44" s="282"/>
      <c r="AZ44" s="284"/>
      <c r="BA44" s="282"/>
      <c r="BB44" s="284"/>
      <c r="BC44" s="372"/>
      <c r="BD44" s="377">
        <f t="shared" si="26"/>
        <v>1.4</v>
      </c>
      <c r="BE44" s="119"/>
      <c r="BF44" s="143"/>
    </row>
    <row r="45" spans="1:65" s="124" customFormat="1" x14ac:dyDescent="0.25">
      <c r="A45" s="120"/>
      <c r="B45" s="121" t="s">
        <v>35</v>
      </c>
      <c r="C45" s="122">
        <v>4.91</v>
      </c>
      <c r="D45" s="122">
        <v>3.13</v>
      </c>
      <c r="E45" s="122">
        <v>3.74</v>
      </c>
      <c r="F45" s="122">
        <v>4.2</v>
      </c>
      <c r="G45" s="122"/>
      <c r="H45" s="122"/>
      <c r="I45" s="122">
        <v>5.3</v>
      </c>
      <c r="J45" s="122"/>
      <c r="K45" s="153"/>
      <c r="L45" s="332">
        <f t="shared" si="23"/>
        <v>4.2560000000000002</v>
      </c>
      <c r="M45" s="339"/>
      <c r="N45" s="314">
        <v>4.9000000000000004</v>
      </c>
      <c r="O45" s="122"/>
      <c r="P45" s="122"/>
      <c r="Q45" s="122">
        <v>4</v>
      </c>
      <c r="R45" s="122"/>
      <c r="S45" s="122"/>
      <c r="T45" s="122">
        <v>6</v>
      </c>
      <c r="U45" s="122"/>
      <c r="V45" s="122"/>
      <c r="W45" s="122">
        <v>5.3</v>
      </c>
      <c r="X45" s="122"/>
      <c r="Y45" s="153"/>
      <c r="Z45" s="326">
        <f t="shared" si="24"/>
        <v>5.05</v>
      </c>
      <c r="AA45" s="353"/>
      <c r="AB45" s="122">
        <v>5.0999999999999996</v>
      </c>
      <c r="AC45" s="153"/>
      <c r="AD45" s="168"/>
      <c r="AE45" s="168">
        <v>3.6</v>
      </c>
      <c r="AF45" s="168"/>
      <c r="AG45" s="168"/>
      <c r="AH45" s="168">
        <v>5.0999999999999996</v>
      </c>
      <c r="AI45" s="157"/>
      <c r="AJ45" s="200"/>
      <c r="AK45" s="200"/>
      <c r="AL45" s="168"/>
      <c r="AM45" s="157">
        <v>5.3</v>
      </c>
      <c r="AN45" s="157"/>
      <c r="AO45" s="157"/>
      <c r="AP45" s="332">
        <f t="shared" si="25"/>
        <v>4.7749999999999995</v>
      </c>
      <c r="AQ45" s="211"/>
      <c r="AR45" s="157">
        <v>5.0999999999999996</v>
      </c>
      <c r="AS45" s="157"/>
      <c r="AT45" s="157"/>
      <c r="AU45" s="157">
        <v>4.2</v>
      </c>
      <c r="AV45" s="157"/>
      <c r="AW45" s="157"/>
      <c r="AX45" s="157"/>
      <c r="AY45" s="157"/>
      <c r="AZ45" s="157"/>
      <c r="BA45" s="157"/>
      <c r="BB45" s="157"/>
      <c r="BC45" s="168"/>
      <c r="BD45" s="332">
        <f t="shared" si="26"/>
        <v>4.6500000000000004</v>
      </c>
      <c r="BE45" s="119"/>
      <c r="BF45" s="144">
        <f>AVERAGE(C45:AX45)</f>
        <v>4.6645000000000003</v>
      </c>
      <c r="BG45" s="123"/>
      <c r="BH45" s="123"/>
      <c r="BI45" s="123"/>
      <c r="BJ45" s="123"/>
      <c r="BK45" s="123"/>
      <c r="BL45" s="123"/>
      <c r="BM45" s="123"/>
    </row>
    <row r="46" spans="1:65" s="130" customFormat="1" x14ac:dyDescent="0.25">
      <c r="A46" s="125"/>
      <c r="B46" s="126" t="s">
        <v>36</v>
      </c>
      <c r="C46" s="127">
        <v>5.05</v>
      </c>
      <c r="D46" s="127">
        <v>3.1</v>
      </c>
      <c r="E46" s="127">
        <v>3.54</v>
      </c>
      <c r="F46" s="127">
        <v>3.7</v>
      </c>
      <c r="G46" s="127"/>
      <c r="H46" s="127"/>
      <c r="I46" s="127">
        <v>5.6</v>
      </c>
      <c r="J46" s="127"/>
      <c r="K46" s="154"/>
      <c r="L46" s="333">
        <f t="shared" si="23"/>
        <v>4.1980000000000004</v>
      </c>
      <c r="M46" s="339"/>
      <c r="N46" s="315">
        <v>4.8</v>
      </c>
      <c r="O46" s="127"/>
      <c r="P46" s="127"/>
      <c r="Q46" s="127">
        <v>3.4</v>
      </c>
      <c r="R46" s="127"/>
      <c r="S46" s="127"/>
      <c r="T46" s="127">
        <v>4.2</v>
      </c>
      <c r="U46" s="127"/>
      <c r="V46" s="127"/>
      <c r="W46" s="127">
        <v>5.7</v>
      </c>
      <c r="X46" s="127"/>
      <c r="Y46" s="154"/>
      <c r="Z46" s="333">
        <f t="shared" si="24"/>
        <v>4.5249999999999995</v>
      </c>
      <c r="AA46" s="353"/>
      <c r="AB46" s="127">
        <v>4.5</v>
      </c>
      <c r="AC46" s="154"/>
      <c r="AD46" s="169"/>
      <c r="AE46" s="169">
        <v>3.6</v>
      </c>
      <c r="AF46" s="169"/>
      <c r="AG46" s="169"/>
      <c r="AH46" s="169">
        <v>4.3</v>
      </c>
      <c r="AI46" s="158"/>
      <c r="AJ46" s="201"/>
      <c r="AK46" s="201"/>
      <c r="AL46" s="169"/>
      <c r="AM46" s="158">
        <v>5.5</v>
      </c>
      <c r="AN46" s="158"/>
      <c r="AO46" s="158"/>
      <c r="AP46" s="333">
        <f t="shared" si="25"/>
        <v>4.4749999999999996</v>
      </c>
      <c r="AQ46" s="211"/>
      <c r="AR46" s="158">
        <v>5.2</v>
      </c>
      <c r="AS46" s="158"/>
      <c r="AT46" s="158"/>
      <c r="AU46" s="158">
        <v>3.2</v>
      </c>
      <c r="AV46" s="158"/>
      <c r="AW46" s="158"/>
      <c r="AX46" s="158"/>
      <c r="AY46" s="158"/>
      <c r="AZ46" s="158"/>
      <c r="BA46" s="158"/>
      <c r="BB46" s="158"/>
      <c r="BC46" s="169"/>
      <c r="BD46" s="333">
        <f t="shared" si="26"/>
        <v>4.2</v>
      </c>
      <c r="BE46" s="119"/>
      <c r="BF46" s="145">
        <f>AVERAGE(C46:AX46)</f>
        <v>4.3660000000000005</v>
      </c>
      <c r="BG46" s="129"/>
      <c r="BH46" s="129"/>
      <c r="BI46" s="129"/>
      <c r="BJ46" s="129"/>
      <c r="BK46" s="129"/>
      <c r="BL46" s="129"/>
      <c r="BM46" s="129"/>
    </row>
    <row r="47" spans="1:65" x14ac:dyDescent="0.25">
      <c r="A47" s="107"/>
      <c r="B47" s="102" t="s">
        <v>37</v>
      </c>
      <c r="C47" s="113">
        <v>0.71099999999999997</v>
      </c>
      <c r="D47" s="117" t="s">
        <v>38</v>
      </c>
      <c r="E47" s="112" t="s">
        <v>38</v>
      </c>
      <c r="F47" s="117" t="s">
        <v>38</v>
      </c>
      <c r="G47" s="112"/>
      <c r="H47" s="117"/>
      <c r="I47" s="113">
        <v>0.75</v>
      </c>
      <c r="J47" s="117"/>
      <c r="K47" s="152"/>
      <c r="L47" s="325">
        <f t="shared" si="23"/>
        <v>0.73049999999999993</v>
      </c>
      <c r="M47" s="339"/>
      <c r="N47" s="316">
        <v>0.72</v>
      </c>
      <c r="O47" s="112"/>
      <c r="P47" s="117"/>
      <c r="Q47" s="112" t="s">
        <v>38</v>
      </c>
      <c r="R47" s="117"/>
      <c r="S47" s="112"/>
      <c r="T47" s="117" t="s">
        <v>38</v>
      </c>
      <c r="U47" s="112"/>
      <c r="V47" s="117"/>
      <c r="W47" s="112" t="s">
        <v>38</v>
      </c>
      <c r="X47" s="117"/>
      <c r="Y47" s="152"/>
      <c r="Z47" s="361" t="s">
        <v>38</v>
      </c>
      <c r="AA47" s="353"/>
      <c r="AB47" s="117" t="s">
        <v>38</v>
      </c>
      <c r="AC47" s="152"/>
      <c r="AD47" s="170"/>
      <c r="AE47" s="182" t="s">
        <v>38</v>
      </c>
      <c r="AF47" s="170"/>
      <c r="AG47" s="182"/>
      <c r="AH47" s="170" t="s">
        <v>38</v>
      </c>
      <c r="AI47" s="211"/>
      <c r="AJ47" s="196"/>
      <c r="AK47" s="196"/>
      <c r="AL47" s="170"/>
      <c r="AM47" s="211" t="s">
        <v>38</v>
      </c>
      <c r="AN47" s="191"/>
      <c r="AO47" s="211"/>
      <c r="AP47" s="368" t="s">
        <v>38</v>
      </c>
      <c r="AQ47" s="211"/>
      <c r="AR47" s="191" t="s">
        <v>38</v>
      </c>
      <c r="AS47" s="211"/>
      <c r="AT47" s="191"/>
      <c r="AU47" s="211" t="s">
        <v>38</v>
      </c>
      <c r="AV47" s="191"/>
      <c r="AW47" s="211"/>
      <c r="AX47" s="191"/>
      <c r="AY47" s="211"/>
      <c r="AZ47" s="191"/>
      <c r="BA47" s="211"/>
      <c r="BB47" s="191"/>
      <c r="BC47" s="182"/>
      <c r="BD47" s="378" t="s">
        <v>38</v>
      </c>
      <c r="BE47" s="119"/>
      <c r="BF47" s="143"/>
    </row>
    <row r="48" spans="1:65" x14ac:dyDescent="0.25">
      <c r="A48" s="107"/>
      <c r="B48" s="102" t="s">
        <v>39</v>
      </c>
      <c r="C48" s="112" t="s">
        <v>38</v>
      </c>
      <c r="D48" s="117" t="s">
        <v>38</v>
      </c>
      <c r="E48" s="112" t="s">
        <v>38</v>
      </c>
      <c r="F48" s="117" t="s">
        <v>38</v>
      </c>
      <c r="G48" s="112"/>
      <c r="H48" s="117"/>
      <c r="I48" s="112" t="s">
        <v>38</v>
      </c>
      <c r="J48" s="117"/>
      <c r="K48" s="152"/>
      <c r="L48" s="324" t="s">
        <v>38</v>
      </c>
      <c r="M48" s="338"/>
      <c r="N48" s="313" t="s">
        <v>38</v>
      </c>
      <c r="O48" s="112"/>
      <c r="P48" s="117"/>
      <c r="Q48" s="112" t="s">
        <v>38</v>
      </c>
      <c r="R48" s="117"/>
      <c r="S48" s="112"/>
      <c r="T48" s="117" t="s">
        <v>38</v>
      </c>
      <c r="U48" s="112"/>
      <c r="V48" s="117"/>
      <c r="W48" s="112" t="s">
        <v>38</v>
      </c>
      <c r="X48" s="117"/>
      <c r="Y48" s="152"/>
      <c r="Z48" s="361" t="s">
        <v>38</v>
      </c>
      <c r="AA48" s="353"/>
      <c r="AB48" s="117" t="s">
        <v>38</v>
      </c>
      <c r="AC48" s="152"/>
      <c r="AD48" s="170"/>
      <c r="AE48" s="182" t="s">
        <v>38</v>
      </c>
      <c r="AF48" s="170"/>
      <c r="AG48" s="182"/>
      <c r="AH48" s="170" t="s">
        <v>38</v>
      </c>
      <c r="AI48" s="211"/>
      <c r="AJ48" s="196"/>
      <c r="AK48" s="196"/>
      <c r="AL48" s="170"/>
      <c r="AM48" s="211" t="s">
        <v>38</v>
      </c>
      <c r="AN48" s="191"/>
      <c r="AO48" s="211"/>
      <c r="AP48" s="368" t="s">
        <v>38</v>
      </c>
      <c r="AQ48" s="211"/>
      <c r="AR48" s="191" t="s">
        <v>38</v>
      </c>
      <c r="AS48" s="211"/>
      <c r="AT48" s="191"/>
      <c r="AU48" s="211" t="s">
        <v>38</v>
      </c>
      <c r="AV48" s="191"/>
      <c r="AW48" s="211"/>
      <c r="AX48" s="191"/>
      <c r="AY48" s="211"/>
      <c r="AZ48" s="191"/>
      <c r="BA48" s="211"/>
      <c r="BB48" s="191"/>
      <c r="BC48" s="182"/>
      <c r="BD48" s="378" t="s">
        <v>38</v>
      </c>
      <c r="BE48" s="119"/>
      <c r="BF48" s="143"/>
    </row>
    <row r="49" spans="1:65" s="101" customFormat="1" x14ac:dyDescent="0.25">
      <c r="A49" s="106"/>
      <c r="B49" s="103" t="s">
        <v>61</v>
      </c>
      <c r="C49" s="111" t="s">
        <v>38</v>
      </c>
      <c r="D49" s="115" t="s">
        <v>38</v>
      </c>
      <c r="E49" s="111" t="s">
        <v>38</v>
      </c>
      <c r="F49" s="115" t="s">
        <v>38</v>
      </c>
      <c r="G49" s="111"/>
      <c r="H49" s="115"/>
      <c r="I49" s="111" t="s">
        <v>38</v>
      </c>
      <c r="J49" s="115"/>
      <c r="K49" s="151"/>
      <c r="L49" s="324" t="s">
        <v>38</v>
      </c>
      <c r="M49" s="338"/>
      <c r="N49" s="312" t="s">
        <v>38</v>
      </c>
      <c r="O49" s="111"/>
      <c r="P49" s="115"/>
      <c r="Q49" s="111" t="s">
        <v>38</v>
      </c>
      <c r="R49" s="115"/>
      <c r="S49" s="111"/>
      <c r="T49" s="115" t="s">
        <v>38</v>
      </c>
      <c r="U49" s="111"/>
      <c r="V49" s="115"/>
      <c r="W49" s="111" t="s">
        <v>38</v>
      </c>
      <c r="X49" s="115"/>
      <c r="Y49" s="151"/>
      <c r="Z49" s="361" t="s">
        <v>38</v>
      </c>
      <c r="AA49" s="352"/>
      <c r="AB49" s="115" t="s">
        <v>38</v>
      </c>
      <c r="AC49" s="151"/>
      <c r="AD49" s="166"/>
      <c r="AE49" s="181" t="s">
        <v>38</v>
      </c>
      <c r="AF49" s="166"/>
      <c r="AG49" s="181"/>
      <c r="AH49" s="166" t="s">
        <v>38</v>
      </c>
      <c r="AI49" s="209"/>
      <c r="AJ49" s="197"/>
      <c r="AK49" s="197"/>
      <c r="AL49" s="166"/>
      <c r="AM49" s="209" t="s">
        <v>38</v>
      </c>
      <c r="AN49" s="190"/>
      <c r="AO49" s="209"/>
      <c r="AP49" s="368" t="s">
        <v>38</v>
      </c>
      <c r="AQ49" s="209"/>
      <c r="AR49" s="190" t="s">
        <v>38</v>
      </c>
      <c r="AS49" s="209"/>
      <c r="AT49" s="190"/>
      <c r="AU49" s="209" t="s">
        <v>38</v>
      </c>
      <c r="AV49" s="190"/>
      <c r="AW49" s="209"/>
      <c r="AX49" s="190"/>
      <c r="AY49" s="209"/>
      <c r="AZ49" s="190"/>
      <c r="BA49" s="209"/>
      <c r="BB49" s="190"/>
      <c r="BC49" s="181"/>
      <c r="BD49" s="378" t="s">
        <v>38</v>
      </c>
      <c r="BE49" s="149"/>
      <c r="BF49" s="142"/>
      <c r="BG49" s="116"/>
      <c r="BH49" s="116"/>
      <c r="BI49" s="116"/>
      <c r="BJ49" s="116"/>
      <c r="BK49" s="116"/>
      <c r="BL49" s="116"/>
      <c r="BM49" s="116"/>
    </row>
    <row r="50" spans="1:65" x14ac:dyDescent="0.25">
      <c r="A50" s="108"/>
      <c r="B50" s="102"/>
      <c r="C50" s="112"/>
      <c r="D50" s="117"/>
      <c r="E50" s="112"/>
      <c r="F50" s="117"/>
      <c r="G50" s="112"/>
      <c r="H50" s="117"/>
      <c r="I50" s="112"/>
      <c r="J50" s="117"/>
      <c r="K50" s="152"/>
      <c r="L50" s="324"/>
      <c r="M50" s="338"/>
      <c r="N50" s="313"/>
      <c r="O50" s="112"/>
      <c r="P50" s="117"/>
      <c r="Q50" s="112"/>
      <c r="R50" s="117"/>
      <c r="S50" s="112"/>
      <c r="T50" s="117"/>
      <c r="U50" s="112"/>
      <c r="V50" s="117"/>
      <c r="W50" s="112"/>
      <c r="X50" s="117"/>
      <c r="Y50" s="152"/>
      <c r="Z50" s="361"/>
      <c r="AA50" s="353"/>
      <c r="AB50" s="117"/>
      <c r="AC50" s="152"/>
      <c r="AD50" s="170"/>
      <c r="AE50" s="182"/>
      <c r="AF50" s="170"/>
      <c r="AG50" s="182"/>
      <c r="AH50" s="170"/>
      <c r="AI50" s="211"/>
      <c r="AJ50" s="196"/>
      <c r="AK50" s="196"/>
      <c r="AL50" s="170"/>
      <c r="AM50" s="211"/>
      <c r="AN50" s="191"/>
      <c r="AO50" s="211"/>
      <c r="AP50" s="368"/>
      <c r="AQ50" s="211"/>
      <c r="AR50" s="191"/>
      <c r="AS50" s="211"/>
      <c r="AT50" s="191"/>
      <c r="AU50" s="211"/>
      <c r="AV50" s="191"/>
      <c r="AW50" s="211"/>
      <c r="AX50" s="191"/>
      <c r="AY50" s="211"/>
      <c r="AZ50" s="191"/>
      <c r="BA50" s="211"/>
      <c r="BB50" s="191"/>
      <c r="BC50" s="182"/>
      <c r="BD50" s="378"/>
      <c r="BE50" s="119"/>
      <c r="BF50" s="143"/>
    </row>
    <row r="51" spans="1:65" ht="15.75" thickBot="1" x14ac:dyDescent="0.3">
      <c r="A51" s="297"/>
      <c r="B51" s="298" t="s">
        <v>60</v>
      </c>
      <c r="C51" s="308">
        <f>(0/10)+(C42/2000)+(C47/10)+(C43/10)</f>
        <v>0.31516500000000003</v>
      </c>
      <c r="D51" s="308">
        <f>(0/10)+(D42/2000)+(0/10)+(D43/10)</f>
        <v>0.14776</v>
      </c>
      <c r="E51" s="308">
        <f t="shared" ref="E51:W51" si="27">(0/10)+(E42/2000)+(0/10)+(E43/10)</f>
        <v>0.19994500000000001</v>
      </c>
      <c r="F51" s="308">
        <f t="shared" si="27"/>
        <v>0.21100000000000002</v>
      </c>
      <c r="G51" s="308"/>
      <c r="H51" s="308"/>
      <c r="I51" s="308">
        <f>(0/10)+(I42/2000)+(I47/10)+(I43/10)</f>
        <v>0.31605</v>
      </c>
      <c r="J51" s="308"/>
      <c r="K51" s="310"/>
      <c r="L51" s="328">
        <f t="shared" si="23"/>
        <v>0.23798400000000003</v>
      </c>
      <c r="M51" s="341"/>
      <c r="N51" s="319">
        <f>(0/10)+(N42/2000)+(N47/10)+(N43/10)</f>
        <v>0.30309999999999998</v>
      </c>
      <c r="O51" s="308"/>
      <c r="P51" s="308"/>
      <c r="Q51" s="308">
        <f t="shared" si="27"/>
        <v>0.18079999999999999</v>
      </c>
      <c r="R51" s="308"/>
      <c r="S51" s="308"/>
      <c r="T51" s="308">
        <f t="shared" si="27"/>
        <v>0.25064999999999998</v>
      </c>
      <c r="U51" s="308"/>
      <c r="V51" s="308"/>
      <c r="W51" s="308">
        <f t="shared" si="27"/>
        <v>0.30085000000000001</v>
      </c>
      <c r="X51" s="299"/>
      <c r="Y51" s="300"/>
      <c r="Z51" s="328">
        <f t="shared" si="24"/>
        <v>0.25885000000000002</v>
      </c>
      <c r="AA51" s="345"/>
      <c r="AB51" s="306">
        <f t="shared" ref="AB51:AM51" si="28">(0/10)+(AB42/2000)+(0/10)+(AB43/10)</f>
        <v>0.29099999999999998</v>
      </c>
      <c r="AC51" s="306"/>
      <c r="AD51" s="306"/>
      <c r="AE51" s="306">
        <f t="shared" si="28"/>
        <v>0.27100000000000002</v>
      </c>
      <c r="AF51" s="306"/>
      <c r="AG51" s="306"/>
      <c r="AH51" s="306">
        <f t="shared" si="28"/>
        <v>0.29109999999999997</v>
      </c>
      <c r="AI51" s="306"/>
      <c r="AJ51" s="306"/>
      <c r="AK51" s="306"/>
      <c r="AL51" s="306"/>
      <c r="AM51" s="306">
        <f t="shared" si="28"/>
        <v>0.26074999999999998</v>
      </c>
      <c r="AN51" s="306"/>
      <c r="AO51" s="306"/>
      <c r="AP51" s="328">
        <f t="shared" si="25"/>
        <v>0.2784625</v>
      </c>
      <c r="AQ51" s="344"/>
      <c r="AR51" s="306">
        <f>(0/10)+(AR42/2000)+(0/10)+(AR43/10)</f>
        <v>0.26090000000000002</v>
      </c>
      <c r="AS51" s="306"/>
      <c r="AT51" s="306"/>
      <c r="AU51" s="306">
        <f t="shared" ref="AU51" si="29">(0/10)+(AU42/2000)+(0/10)+(AU43/10)</f>
        <v>0.22065000000000004</v>
      </c>
      <c r="AV51" s="303"/>
      <c r="AW51" s="303"/>
      <c r="AX51" s="303"/>
      <c r="AY51" s="303"/>
      <c r="AZ51" s="303"/>
      <c r="BA51" s="303"/>
      <c r="BB51" s="303"/>
      <c r="BC51" s="302"/>
      <c r="BD51" s="328">
        <f t="shared" si="26"/>
        <v>0.24077500000000002</v>
      </c>
      <c r="BE51" s="119"/>
      <c r="BF51" s="307">
        <f>AVERAGE(C51:AX51)</f>
        <v>0.25533424999999998</v>
      </c>
    </row>
    <row r="52" spans="1:65" s="137" customFormat="1" ht="15.75" thickBot="1" x14ac:dyDescent="0.3">
      <c r="A52" s="133"/>
      <c r="B52" s="132" t="s">
        <v>41</v>
      </c>
      <c r="C52" s="134">
        <f>SUM(C43:C48)-C44-C47</f>
        <v>12.39</v>
      </c>
      <c r="D52" s="134">
        <f>SUM(D43:D48)-D43-D44</f>
        <v>6.23</v>
      </c>
      <c r="E52" s="134">
        <f>SUM(E43:E48)-E44</f>
        <v>9.27</v>
      </c>
      <c r="F52" s="134">
        <f>SUM(F43:F48)-F44</f>
        <v>10</v>
      </c>
      <c r="G52" s="134"/>
      <c r="H52" s="134"/>
      <c r="I52" s="134">
        <f>SUM(I43:I48)-I44-I47</f>
        <v>13.3</v>
      </c>
      <c r="J52" s="134"/>
      <c r="K52" s="155"/>
      <c r="L52" s="329">
        <f t="shared" si="23"/>
        <v>10.238</v>
      </c>
      <c r="M52" s="341"/>
      <c r="N52" s="318">
        <f>SUM(N43:N48)-N44-N47</f>
        <v>12</v>
      </c>
      <c r="O52" s="134"/>
      <c r="P52" s="134"/>
      <c r="Q52" s="138">
        <f>SUM(Q43:Q48)-Q43-Q44</f>
        <v>7.3999999999999995</v>
      </c>
      <c r="R52" s="134"/>
      <c r="S52" s="134"/>
      <c r="T52" s="134">
        <f>SUM(T43:T48)-T44</f>
        <v>12.7</v>
      </c>
      <c r="U52" s="134"/>
      <c r="V52" s="134"/>
      <c r="W52" s="134">
        <f>SUM(W43:W48)-W44</f>
        <v>13.999999999999998</v>
      </c>
      <c r="X52" s="134"/>
      <c r="Y52" s="155"/>
      <c r="Z52" s="329">
        <f t="shared" si="24"/>
        <v>11.524999999999999</v>
      </c>
      <c r="AA52" s="355"/>
      <c r="AB52" s="134">
        <f>SUM(AB43:AB48)-AB44</f>
        <v>12.5</v>
      </c>
      <c r="AC52" s="155"/>
      <c r="AD52" s="173"/>
      <c r="AE52" s="173">
        <f>SUM(AE43:AE49)-AE44</f>
        <v>9.9</v>
      </c>
      <c r="AF52" s="173"/>
      <c r="AG52" s="173"/>
      <c r="AH52" s="173">
        <f>AH43+AH45+AH46</f>
        <v>12.3</v>
      </c>
      <c r="AI52" s="146"/>
      <c r="AJ52" s="202"/>
      <c r="AK52" s="202"/>
      <c r="AL52" s="173"/>
      <c r="AM52" s="146">
        <f>SUM(AM43:AM50)-AM44</f>
        <v>13.4</v>
      </c>
      <c r="AN52" s="146"/>
      <c r="AO52" s="146"/>
      <c r="AP52" s="369">
        <f t="shared" si="25"/>
        <v>12.025</v>
      </c>
      <c r="AQ52" s="347"/>
      <c r="AR52" s="241">
        <f>AR43+AR45+AR46</f>
        <v>12.899999999999999</v>
      </c>
      <c r="AS52" s="241"/>
      <c r="AT52" s="241"/>
      <c r="AU52" s="241">
        <f t="shared" ref="AU52" si="30">AU43+AU45+AU46</f>
        <v>9.6000000000000014</v>
      </c>
      <c r="AV52" s="241"/>
      <c r="AW52" s="241"/>
      <c r="AX52" s="241"/>
      <c r="AY52" s="241"/>
      <c r="AZ52" s="241"/>
      <c r="BA52" s="241"/>
      <c r="BB52" s="241"/>
      <c r="BC52" s="373"/>
      <c r="BD52" s="329">
        <f t="shared" si="26"/>
        <v>11.25</v>
      </c>
      <c r="BE52" s="119"/>
      <c r="BF52" s="148">
        <f>AVERAGE(C52:AX52)</f>
        <v>11.204333333333334</v>
      </c>
      <c r="BG52" s="136"/>
      <c r="BH52" s="136"/>
      <c r="BI52" s="136"/>
      <c r="BJ52" s="136"/>
      <c r="BK52" s="136"/>
      <c r="BL52" s="136"/>
      <c r="BM52" s="136"/>
    </row>
    <row r="53" spans="1:65" ht="15.75" thickBot="1" x14ac:dyDescent="0.3">
      <c r="L53" s="330"/>
      <c r="M53" s="206"/>
      <c r="Z53" s="330"/>
      <c r="BE53" s="119"/>
    </row>
    <row r="54" spans="1:65" x14ac:dyDescent="0.25">
      <c r="A54" s="104" t="s">
        <v>7</v>
      </c>
      <c r="B54" s="105"/>
      <c r="C54" s="110"/>
      <c r="D54" s="114"/>
      <c r="E54" s="110"/>
      <c r="F54" s="114"/>
      <c r="G54" s="110"/>
      <c r="H54" s="114"/>
      <c r="I54" s="110"/>
      <c r="J54" s="114"/>
      <c r="K54" s="150"/>
      <c r="L54" s="323"/>
      <c r="M54" s="337"/>
      <c r="N54" s="311"/>
      <c r="O54" s="110"/>
      <c r="P54" s="114"/>
      <c r="Q54" s="110"/>
      <c r="R54" s="114"/>
      <c r="S54" s="110"/>
      <c r="T54" s="114"/>
      <c r="U54" s="110"/>
      <c r="V54" s="114"/>
      <c r="W54" s="110"/>
      <c r="X54" s="114"/>
      <c r="Y54" s="150"/>
      <c r="Z54" s="360"/>
      <c r="AA54" s="351"/>
      <c r="AB54" s="114"/>
      <c r="AC54" s="150"/>
      <c r="AD54" s="165"/>
      <c r="AE54" s="180"/>
      <c r="AF54" s="165"/>
      <c r="AG54" s="180"/>
      <c r="AH54" s="165"/>
      <c r="AI54" s="208"/>
      <c r="AJ54" s="204"/>
      <c r="AK54" s="204"/>
      <c r="AL54" s="226"/>
      <c r="AM54" s="208"/>
      <c r="AN54" s="220"/>
      <c r="AO54" s="208"/>
      <c r="AP54" s="366"/>
      <c r="AQ54" s="208"/>
      <c r="AR54" s="189"/>
      <c r="AS54" s="208"/>
      <c r="AT54" s="189"/>
      <c r="AU54" s="208"/>
      <c r="AV54" s="189"/>
      <c r="AW54" s="208"/>
      <c r="AX54" s="189"/>
      <c r="AY54" s="208"/>
      <c r="AZ54" s="189"/>
      <c r="BA54" s="208"/>
      <c r="BB54" s="189"/>
      <c r="BC54" s="180"/>
      <c r="BD54" s="376"/>
      <c r="BE54" s="119"/>
      <c r="BF54" s="147" t="s">
        <v>7</v>
      </c>
    </row>
    <row r="55" spans="1:65" s="101" customFormat="1" x14ac:dyDescent="0.25">
      <c r="A55" s="106"/>
      <c r="B55" s="103" t="s">
        <v>43</v>
      </c>
      <c r="C55" s="111">
        <v>1.43</v>
      </c>
      <c r="D55" s="115">
        <v>1.39</v>
      </c>
      <c r="E55" s="111">
        <v>1.47</v>
      </c>
      <c r="F55" s="115">
        <v>1.7</v>
      </c>
      <c r="G55" s="111"/>
      <c r="H55" s="115"/>
      <c r="I55" s="111">
        <v>2</v>
      </c>
      <c r="J55" s="115"/>
      <c r="K55" s="151"/>
      <c r="L55" s="325">
        <f>AVERAGE(C55:K55)</f>
        <v>1.5980000000000001</v>
      </c>
      <c r="M55" s="339"/>
      <c r="N55" s="312">
        <v>2.1</v>
      </c>
      <c r="O55" s="111"/>
      <c r="P55" s="115"/>
      <c r="Q55" s="111">
        <v>1.5</v>
      </c>
      <c r="R55" s="115"/>
      <c r="S55" s="111"/>
      <c r="T55" s="115">
        <v>1.8</v>
      </c>
      <c r="U55" s="111">
        <v>2</v>
      </c>
      <c r="V55" s="115">
        <v>2.8</v>
      </c>
      <c r="W55" s="111">
        <v>1.7</v>
      </c>
      <c r="X55" s="115">
        <v>3.3</v>
      </c>
      <c r="Y55" s="151">
        <v>2.7</v>
      </c>
      <c r="Z55" s="359">
        <f>AVERAGE(N55:Y55)</f>
        <v>2.2374999999999998</v>
      </c>
      <c r="AA55" s="352"/>
      <c r="AB55" s="115">
        <v>1.6</v>
      </c>
      <c r="AC55" s="151">
        <v>1.8</v>
      </c>
      <c r="AD55" s="166">
        <v>1.7</v>
      </c>
      <c r="AE55" s="181">
        <v>1.4</v>
      </c>
      <c r="AF55" s="166">
        <v>1.2</v>
      </c>
      <c r="AG55" s="181">
        <v>1.8</v>
      </c>
      <c r="AH55" s="166">
        <v>2.2000000000000002</v>
      </c>
      <c r="AI55" s="209">
        <v>2</v>
      </c>
      <c r="AJ55" s="205"/>
      <c r="AK55" s="205"/>
      <c r="AL55" s="227">
        <v>2.2000000000000002</v>
      </c>
      <c r="AM55" s="209">
        <v>1.6</v>
      </c>
      <c r="AN55" s="221">
        <v>2.1</v>
      </c>
      <c r="AO55" s="209">
        <v>1.9</v>
      </c>
      <c r="AP55" s="367">
        <f>AVERAGE(AB55:AO55)</f>
        <v>1.7916666666666667</v>
      </c>
      <c r="AQ55" s="209"/>
      <c r="AR55" s="190">
        <v>1.4</v>
      </c>
      <c r="AS55" s="209">
        <v>1.9</v>
      </c>
      <c r="AT55" s="190">
        <v>1.5</v>
      </c>
      <c r="AU55" s="209">
        <v>1.6</v>
      </c>
      <c r="AV55" s="190">
        <v>1.1000000000000001</v>
      </c>
      <c r="AW55" s="209"/>
      <c r="AX55" s="190"/>
      <c r="AY55" s="209"/>
      <c r="AZ55" s="190"/>
      <c r="BA55" s="209"/>
      <c r="BB55" s="190"/>
      <c r="BC55" s="181"/>
      <c r="BD55" s="377">
        <f>AVERAGE(AR55:BC55)</f>
        <v>1.5</v>
      </c>
      <c r="BE55" s="149"/>
      <c r="BF55" s="142"/>
      <c r="BG55" s="116"/>
      <c r="BH55" s="116"/>
      <c r="BI55" s="116"/>
      <c r="BJ55" s="116"/>
      <c r="BK55" s="116"/>
      <c r="BL55" s="116"/>
      <c r="BM55" s="116"/>
    </row>
    <row r="56" spans="1:65" x14ac:dyDescent="0.25">
      <c r="A56" s="107"/>
      <c r="B56" s="102" t="s">
        <v>33</v>
      </c>
      <c r="C56" s="113">
        <v>1.05</v>
      </c>
      <c r="D56" s="118">
        <v>1.1299999999999999</v>
      </c>
      <c r="E56" s="113">
        <v>1.1100000000000001</v>
      </c>
      <c r="F56" s="118">
        <v>1.4</v>
      </c>
      <c r="G56" s="112"/>
      <c r="H56" s="117"/>
      <c r="I56" s="113">
        <v>1.4</v>
      </c>
      <c r="J56" s="117"/>
      <c r="K56" s="152"/>
      <c r="L56" s="325">
        <f t="shared" ref="L56:L65" si="31">AVERAGE(C56:K56)</f>
        <v>1.218</v>
      </c>
      <c r="M56" s="339"/>
      <c r="N56" s="316">
        <v>1.5</v>
      </c>
      <c r="O56" s="112"/>
      <c r="P56" s="117"/>
      <c r="Q56" s="113">
        <v>1.4</v>
      </c>
      <c r="R56" s="117"/>
      <c r="S56" s="112"/>
      <c r="T56" s="117">
        <v>2.2999999999999998</v>
      </c>
      <c r="U56" s="112">
        <v>2.6</v>
      </c>
      <c r="V56" s="118">
        <v>1.7</v>
      </c>
      <c r="W56" s="112">
        <v>1.9</v>
      </c>
      <c r="X56" s="117">
        <v>2.6</v>
      </c>
      <c r="Y56" s="152">
        <v>2.4</v>
      </c>
      <c r="Z56" s="359">
        <f t="shared" ref="Z56:Z65" si="32">AVERAGE(N56:Y56)</f>
        <v>2.0499999999999998</v>
      </c>
      <c r="AA56" s="353"/>
      <c r="AB56" s="118">
        <v>1.6</v>
      </c>
      <c r="AC56" s="156">
        <v>1.3</v>
      </c>
      <c r="AD56" s="167">
        <v>1.5</v>
      </c>
      <c r="AE56" s="183">
        <v>1.4</v>
      </c>
      <c r="AF56" s="167">
        <v>1.1000000000000001</v>
      </c>
      <c r="AG56" s="183">
        <v>1.3</v>
      </c>
      <c r="AH56" s="207">
        <v>2.1</v>
      </c>
      <c r="AI56" s="212">
        <v>1.7</v>
      </c>
      <c r="AJ56" s="215"/>
      <c r="AK56" s="215"/>
      <c r="AL56" s="231">
        <v>1.5</v>
      </c>
      <c r="AM56" s="212">
        <v>1.5</v>
      </c>
      <c r="AN56" s="225">
        <v>1.2</v>
      </c>
      <c r="AO56" s="212">
        <v>1.2</v>
      </c>
      <c r="AP56" s="367">
        <f t="shared" ref="AP56:AP65" si="33">AVERAGE(AB56:AO56)</f>
        <v>1.45</v>
      </c>
      <c r="AQ56" s="212"/>
      <c r="AR56" s="192">
        <v>1.5</v>
      </c>
      <c r="AS56" s="212">
        <v>1.7</v>
      </c>
      <c r="AT56" s="192">
        <v>0.92</v>
      </c>
      <c r="AU56" s="212">
        <v>1.4</v>
      </c>
      <c r="AV56" s="192">
        <v>1.1000000000000001</v>
      </c>
      <c r="AW56" s="210"/>
      <c r="AX56" s="283"/>
      <c r="AY56" s="210"/>
      <c r="AZ56" s="283"/>
      <c r="BA56" s="210"/>
      <c r="BB56" s="283"/>
      <c r="BC56" s="187"/>
      <c r="BD56" s="377">
        <f t="shared" ref="BD56:BD65" si="34">AVERAGE(AR56:BC56)</f>
        <v>1.3239999999999998</v>
      </c>
      <c r="BE56" s="119"/>
      <c r="BF56" s="143"/>
    </row>
    <row r="57" spans="1:65" x14ac:dyDescent="0.25">
      <c r="A57" s="107"/>
      <c r="B57" s="102" t="s">
        <v>34</v>
      </c>
      <c r="C57" s="113">
        <v>1.52</v>
      </c>
      <c r="D57" s="118">
        <v>1.04</v>
      </c>
      <c r="E57" s="113">
        <v>1.25</v>
      </c>
      <c r="F57" s="118">
        <v>1.5</v>
      </c>
      <c r="G57" s="112"/>
      <c r="H57" s="117"/>
      <c r="I57" s="113">
        <v>1.6</v>
      </c>
      <c r="J57" s="117"/>
      <c r="K57" s="152"/>
      <c r="L57" s="325">
        <f t="shared" si="31"/>
        <v>1.3820000000000001</v>
      </c>
      <c r="M57" s="339"/>
      <c r="N57" s="313">
        <v>2</v>
      </c>
      <c r="O57" s="112"/>
      <c r="P57" s="117"/>
      <c r="Q57" s="112">
        <v>2.1</v>
      </c>
      <c r="R57" s="117"/>
      <c r="S57" s="112"/>
      <c r="T57" s="117">
        <v>2.2000000000000002</v>
      </c>
      <c r="U57" s="113">
        <v>1.4</v>
      </c>
      <c r="V57" s="117">
        <v>2.2000000000000002</v>
      </c>
      <c r="W57" s="112">
        <v>2</v>
      </c>
      <c r="X57" s="117">
        <v>2.5</v>
      </c>
      <c r="Y57" s="152">
        <v>2.4</v>
      </c>
      <c r="Z57" s="359">
        <f t="shared" si="32"/>
        <v>2.0999999999999996</v>
      </c>
      <c r="AA57" s="353"/>
      <c r="AB57" s="118">
        <v>1.5</v>
      </c>
      <c r="AC57" s="156">
        <v>1.3</v>
      </c>
      <c r="AD57" s="167">
        <v>1.7</v>
      </c>
      <c r="AE57" s="183">
        <v>1.4</v>
      </c>
      <c r="AF57" s="167">
        <v>1.3</v>
      </c>
      <c r="AG57" s="183">
        <v>1.3</v>
      </c>
      <c r="AH57" s="207">
        <v>2.2000000000000002</v>
      </c>
      <c r="AI57" s="212">
        <v>1.7</v>
      </c>
      <c r="AJ57" s="215"/>
      <c r="AK57" s="215"/>
      <c r="AL57" s="231">
        <v>1.4</v>
      </c>
      <c r="AM57" s="212">
        <v>1.4</v>
      </c>
      <c r="AN57" s="225">
        <v>1.1000000000000001</v>
      </c>
      <c r="AO57" s="210" t="s">
        <v>38</v>
      </c>
      <c r="AP57" s="367">
        <f t="shared" si="33"/>
        <v>1.4818181818181819</v>
      </c>
      <c r="AQ57" s="210"/>
      <c r="AR57" s="284">
        <v>1.4</v>
      </c>
      <c r="AS57" s="282">
        <v>1.4</v>
      </c>
      <c r="AT57" s="284">
        <v>1.1000000000000001</v>
      </c>
      <c r="AU57" s="282">
        <v>1.7</v>
      </c>
      <c r="AV57" s="284">
        <v>1.7</v>
      </c>
      <c r="AW57" s="282"/>
      <c r="AX57" s="284"/>
      <c r="AY57" s="282"/>
      <c r="AZ57" s="284"/>
      <c r="BA57" s="282"/>
      <c r="BB57" s="284"/>
      <c r="BC57" s="372"/>
      <c r="BD57" s="377">
        <f t="shared" si="34"/>
        <v>1.46</v>
      </c>
      <c r="BE57" s="119"/>
      <c r="BF57" s="143"/>
    </row>
    <row r="58" spans="1:65" s="124" customFormat="1" x14ac:dyDescent="0.25">
      <c r="A58" s="120"/>
      <c r="B58" s="121" t="s">
        <v>35</v>
      </c>
      <c r="C58" s="122">
        <v>4.97</v>
      </c>
      <c r="D58" s="122">
        <v>3.81</v>
      </c>
      <c r="E58" s="122">
        <v>4.6100000000000003</v>
      </c>
      <c r="F58" s="122">
        <v>4.5</v>
      </c>
      <c r="G58" s="122"/>
      <c r="H58" s="122"/>
      <c r="I58" s="122">
        <v>5</v>
      </c>
      <c r="J58" s="122"/>
      <c r="K58" s="153"/>
      <c r="L58" s="332">
        <f t="shared" si="31"/>
        <v>4.5780000000000003</v>
      </c>
      <c r="M58" s="339"/>
      <c r="N58" s="314">
        <v>6</v>
      </c>
      <c r="O58" s="122"/>
      <c r="P58" s="122"/>
      <c r="Q58" s="122">
        <v>6</v>
      </c>
      <c r="R58" s="122"/>
      <c r="S58" s="122"/>
      <c r="T58" s="122">
        <v>8.3000000000000007</v>
      </c>
      <c r="U58" s="122">
        <v>5.0999999999999996</v>
      </c>
      <c r="V58" s="122">
        <v>7.8</v>
      </c>
      <c r="W58" s="122">
        <v>7.2</v>
      </c>
      <c r="X58" s="122">
        <v>9.3000000000000007</v>
      </c>
      <c r="Y58" s="153">
        <v>10</v>
      </c>
      <c r="Z58" s="332">
        <f t="shared" si="32"/>
        <v>7.4625000000000004</v>
      </c>
      <c r="AA58" s="353"/>
      <c r="AB58" s="122">
        <v>5.2</v>
      </c>
      <c r="AC58" s="153">
        <v>4.4000000000000004</v>
      </c>
      <c r="AD58" s="168">
        <v>4.9000000000000004</v>
      </c>
      <c r="AE58" s="168">
        <v>5.0999999999999996</v>
      </c>
      <c r="AF58" s="168">
        <v>5</v>
      </c>
      <c r="AG58" s="168">
        <v>4.5999999999999996</v>
      </c>
      <c r="AH58" s="168">
        <v>6.6</v>
      </c>
      <c r="AI58" s="157">
        <v>5.8</v>
      </c>
      <c r="AJ58" s="200"/>
      <c r="AK58" s="200"/>
      <c r="AL58" s="168">
        <v>5.0999999999999996</v>
      </c>
      <c r="AM58" s="157">
        <v>4.9000000000000004</v>
      </c>
      <c r="AN58" s="157">
        <v>3.5</v>
      </c>
      <c r="AO58" s="157">
        <v>3.5</v>
      </c>
      <c r="AP58" s="332">
        <f t="shared" si="33"/>
        <v>4.8833333333333337</v>
      </c>
      <c r="AQ58" s="211"/>
      <c r="AR58" s="157">
        <v>4.5</v>
      </c>
      <c r="AS58" s="157">
        <v>4.7</v>
      </c>
      <c r="AT58" s="157">
        <v>4.5999999999999996</v>
      </c>
      <c r="AU58" s="157">
        <v>5.0999999999999996</v>
      </c>
      <c r="AV58" s="157">
        <v>6</v>
      </c>
      <c r="AW58" s="157"/>
      <c r="AX58" s="157"/>
      <c r="AY58" s="157"/>
      <c r="AZ58" s="157"/>
      <c r="BA58" s="157"/>
      <c r="BB58" s="157"/>
      <c r="BC58" s="168"/>
      <c r="BD58" s="332">
        <f t="shared" si="34"/>
        <v>4.9799999999999995</v>
      </c>
      <c r="BE58" s="119"/>
      <c r="BF58" s="144">
        <f>AVERAGE(C58:AX58)</f>
        <v>5.5458737373737366</v>
      </c>
      <c r="BG58" s="123"/>
      <c r="BH58" s="123"/>
      <c r="BI58" s="123"/>
      <c r="BJ58" s="123"/>
      <c r="BK58" s="123"/>
      <c r="BL58" s="123"/>
      <c r="BM58" s="123"/>
    </row>
    <row r="59" spans="1:65" s="130" customFormat="1" x14ac:dyDescent="0.25">
      <c r="A59" s="125"/>
      <c r="B59" s="126" t="s">
        <v>36</v>
      </c>
      <c r="C59" s="127">
        <v>6.12</v>
      </c>
      <c r="D59" s="127">
        <v>5.73</v>
      </c>
      <c r="E59" s="127">
        <v>5.88</v>
      </c>
      <c r="F59" s="127">
        <v>7</v>
      </c>
      <c r="G59" s="127"/>
      <c r="H59" s="127"/>
      <c r="I59" s="127">
        <v>7.4</v>
      </c>
      <c r="J59" s="127"/>
      <c r="K59" s="154"/>
      <c r="L59" s="333">
        <f t="shared" si="31"/>
        <v>6.4260000000000002</v>
      </c>
      <c r="M59" s="339"/>
      <c r="N59" s="320">
        <v>7.6</v>
      </c>
      <c r="O59" s="127"/>
      <c r="P59" s="127"/>
      <c r="Q59" s="127">
        <v>7.1</v>
      </c>
      <c r="R59" s="127"/>
      <c r="S59" s="127"/>
      <c r="T59" s="127">
        <v>9.6</v>
      </c>
      <c r="U59" s="127">
        <v>5.0999999999999996</v>
      </c>
      <c r="V59" s="127">
        <v>9.6</v>
      </c>
      <c r="W59" s="127">
        <v>9.1999999999999993</v>
      </c>
      <c r="X59" s="127">
        <v>11</v>
      </c>
      <c r="Y59" s="154">
        <v>11</v>
      </c>
      <c r="Z59" s="333">
        <f t="shared" si="32"/>
        <v>8.7750000000000004</v>
      </c>
      <c r="AA59" s="353"/>
      <c r="AB59" s="127">
        <v>7.5</v>
      </c>
      <c r="AC59" s="154">
        <v>8.1</v>
      </c>
      <c r="AD59" s="169">
        <v>6.3</v>
      </c>
      <c r="AE59" s="169">
        <v>6.6</v>
      </c>
      <c r="AF59" s="169">
        <v>6</v>
      </c>
      <c r="AG59" s="169">
        <v>6.8</v>
      </c>
      <c r="AH59" s="169">
        <v>8.5</v>
      </c>
      <c r="AI59" s="158">
        <v>7.3</v>
      </c>
      <c r="AJ59" s="201"/>
      <c r="AK59" s="201"/>
      <c r="AL59" s="169">
        <v>7.7</v>
      </c>
      <c r="AM59" s="158">
        <v>8.1</v>
      </c>
      <c r="AN59" s="158">
        <v>6.3</v>
      </c>
      <c r="AO59" s="158">
        <v>5.9</v>
      </c>
      <c r="AP59" s="333">
        <f t="shared" si="33"/>
        <v>7.0916666666666659</v>
      </c>
      <c r="AQ59" s="211"/>
      <c r="AR59" s="158">
        <v>7.9</v>
      </c>
      <c r="AS59" s="158">
        <v>8.3000000000000007</v>
      </c>
      <c r="AT59" s="158">
        <v>6.7</v>
      </c>
      <c r="AU59" s="158">
        <v>5.7</v>
      </c>
      <c r="AV59" s="158">
        <v>6.4</v>
      </c>
      <c r="AW59" s="158"/>
      <c r="AX59" s="158"/>
      <c r="AY59" s="158"/>
      <c r="AZ59" s="158"/>
      <c r="BA59" s="158"/>
      <c r="BB59" s="158"/>
      <c r="BC59" s="169"/>
      <c r="BD59" s="333">
        <f t="shared" si="34"/>
        <v>7</v>
      </c>
      <c r="BE59" s="119"/>
      <c r="BF59" s="145">
        <f>AVERAGE(C59:AX59)</f>
        <v>7.415838383838385</v>
      </c>
      <c r="BG59" s="129"/>
      <c r="BH59" s="129"/>
      <c r="BI59" s="129"/>
      <c r="BJ59" s="129"/>
      <c r="BK59" s="129"/>
      <c r="BL59" s="129"/>
      <c r="BM59" s="129"/>
    </row>
    <row r="60" spans="1:65" x14ac:dyDescent="0.25">
      <c r="A60" s="107"/>
      <c r="B60" s="102" t="s">
        <v>37</v>
      </c>
      <c r="C60" s="112" t="s">
        <v>38</v>
      </c>
      <c r="D60" s="117" t="s">
        <v>38</v>
      </c>
      <c r="E60" s="112" t="s">
        <v>38</v>
      </c>
      <c r="F60" s="117" t="s">
        <v>38</v>
      </c>
      <c r="G60" s="112"/>
      <c r="H60" s="117"/>
      <c r="I60" s="112" t="s">
        <v>38</v>
      </c>
      <c r="J60" s="117"/>
      <c r="K60" s="152"/>
      <c r="L60" s="324" t="s">
        <v>38</v>
      </c>
      <c r="M60" s="338"/>
      <c r="N60" s="313" t="s">
        <v>38</v>
      </c>
      <c r="O60" s="112"/>
      <c r="P60" s="117"/>
      <c r="Q60" s="112" t="s">
        <v>38</v>
      </c>
      <c r="R60" s="117"/>
      <c r="S60" s="112"/>
      <c r="T60" s="117" t="s">
        <v>38</v>
      </c>
      <c r="U60" s="112" t="s">
        <v>38</v>
      </c>
      <c r="V60" s="117" t="s">
        <v>38</v>
      </c>
      <c r="W60" s="112" t="s">
        <v>38</v>
      </c>
      <c r="X60" s="117" t="s">
        <v>38</v>
      </c>
      <c r="Y60" s="152" t="s">
        <v>38</v>
      </c>
      <c r="Z60" s="361" t="s">
        <v>38</v>
      </c>
      <c r="AA60" s="353"/>
      <c r="AB60" s="117" t="s">
        <v>38</v>
      </c>
      <c r="AC60" s="152" t="s">
        <v>38</v>
      </c>
      <c r="AD60" s="170" t="s">
        <v>38</v>
      </c>
      <c r="AE60" s="182" t="s">
        <v>38</v>
      </c>
      <c r="AF60" s="170" t="s">
        <v>38</v>
      </c>
      <c r="AG60" s="182" t="s">
        <v>38</v>
      </c>
      <c r="AH60" s="170" t="s">
        <v>38</v>
      </c>
      <c r="AI60" s="211" t="s">
        <v>38</v>
      </c>
      <c r="AJ60" s="204"/>
      <c r="AK60" s="204"/>
      <c r="AL60" s="230" t="s">
        <v>38</v>
      </c>
      <c r="AM60" s="211" t="s">
        <v>38</v>
      </c>
      <c r="AN60" s="224"/>
      <c r="AO60" s="211" t="s">
        <v>38</v>
      </c>
      <c r="AP60" s="368" t="s">
        <v>38</v>
      </c>
      <c r="AQ60" s="211"/>
      <c r="AR60" s="191" t="s">
        <v>38</v>
      </c>
      <c r="AS60" s="211" t="s">
        <v>38</v>
      </c>
      <c r="AT60" s="191" t="s">
        <v>38</v>
      </c>
      <c r="AU60" s="211" t="s">
        <v>38</v>
      </c>
      <c r="AV60" s="191" t="s">
        <v>38</v>
      </c>
      <c r="AW60" s="211"/>
      <c r="AX60" s="191"/>
      <c r="AY60" s="211"/>
      <c r="AZ60" s="191"/>
      <c r="BA60" s="211"/>
      <c r="BB60" s="191"/>
      <c r="BC60" s="182"/>
      <c r="BD60" s="378" t="s">
        <v>38</v>
      </c>
      <c r="BE60" s="119"/>
      <c r="BF60" s="143"/>
    </row>
    <row r="61" spans="1:65" x14ac:dyDescent="0.25">
      <c r="A61" s="107"/>
      <c r="B61" s="102" t="s">
        <v>39</v>
      </c>
      <c r="C61" s="112" t="s">
        <v>38</v>
      </c>
      <c r="D61" s="117" t="s">
        <v>38</v>
      </c>
      <c r="E61" s="112" t="s">
        <v>38</v>
      </c>
      <c r="F61" s="117" t="s">
        <v>38</v>
      </c>
      <c r="G61" s="112"/>
      <c r="H61" s="117"/>
      <c r="I61" s="112" t="s">
        <v>38</v>
      </c>
      <c r="J61" s="117"/>
      <c r="K61" s="152"/>
      <c r="L61" s="324" t="s">
        <v>38</v>
      </c>
      <c r="M61" s="338"/>
      <c r="N61" s="313" t="s">
        <v>38</v>
      </c>
      <c r="O61" s="112"/>
      <c r="P61" s="117"/>
      <c r="Q61" s="112" t="s">
        <v>38</v>
      </c>
      <c r="R61" s="117"/>
      <c r="S61" s="112"/>
      <c r="T61" s="117" t="s">
        <v>38</v>
      </c>
      <c r="U61" s="112" t="s">
        <v>38</v>
      </c>
      <c r="V61" s="117" t="s">
        <v>38</v>
      </c>
      <c r="W61" s="112" t="s">
        <v>38</v>
      </c>
      <c r="X61" s="117" t="s">
        <v>38</v>
      </c>
      <c r="Y61" s="152" t="s">
        <v>38</v>
      </c>
      <c r="Z61" s="361" t="s">
        <v>38</v>
      </c>
      <c r="AA61" s="353"/>
      <c r="AB61" s="117" t="s">
        <v>38</v>
      </c>
      <c r="AC61" s="152" t="s">
        <v>38</v>
      </c>
      <c r="AD61" s="170" t="s">
        <v>38</v>
      </c>
      <c r="AE61" s="182" t="s">
        <v>38</v>
      </c>
      <c r="AF61" s="170" t="s">
        <v>38</v>
      </c>
      <c r="AG61" s="182" t="s">
        <v>38</v>
      </c>
      <c r="AH61" s="170" t="s">
        <v>38</v>
      </c>
      <c r="AI61" s="211" t="s">
        <v>38</v>
      </c>
      <c r="AJ61" s="204"/>
      <c r="AK61" s="204"/>
      <c r="AL61" s="230" t="s">
        <v>38</v>
      </c>
      <c r="AM61" s="211" t="s">
        <v>38</v>
      </c>
      <c r="AN61" s="224"/>
      <c r="AO61" s="211" t="s">
        <v>38</v>
      </c>
      <c r="AP61" s="368" t="s">
        <v>38</v>
      </c>
      <c r="AQ61" s="211"/>
      <c r="AR61" s="191" t="s">
        <v>38</v>
      </c>
      <c r="AS61" s="211" t="s">
        <v>38</v>
      </c>
      <c r="AT61" s="191" t="s">
        <v>38</v>
      </c>
      <c r="AU61" s="211" t="s">
        <v>38</v>
      </c>
      <c r="AV61" s="191" t="s">
        <v>38</v>
      </c>
      <c r="AW61" s="211"/>
      <c r="AX61" s="191"/>
      <c r="AY61" s="211"/>
      <c r="AZ61" s="191"/>
      <c r="BA61" s="211"/>
      <c r="BB61" s="191"/>
      <c r="BC61" s="182"/>
      <c r="BD61" s="378" t="s">
        <v>38</v>
      </c>
      <c r="BE61" s="119"/>
      <c r="BF61" s="143"/>
    </row>
    <row r="62" spans="1:65" s="101" customFormat="1" x14ac:dyDescent="0.25">
      <c r="A62" s="106"/>
      <c r="B62" s="103" t="s">
        <v>61</v>
      </c>
      <c r="C62" s="111" t="s">
        <v>38</v>
      </c>
      <c r="D62" s="115" t="s">
        <v>38</v>
      </c>
      <c r="E62" s="111" t="s">
        <v>38</v>
      </c>
      <c r="F62" s="115" t="s">
        <v>38</v>
      </c>
      <c r="G62" s="111"/>
      <c r="H62" s="115"/>
      <c r="I62" s="111" t="s">
        <v>38</v>
      </c>
      <c r="J62" s="115"/>
      <c r="K62" s="151"/>
      <c r="L62" s="324" t="s">
        <v>38</v>
      </c>
      <c r="M62" s="338"/>
      <c r="N62" s="312" t="s">
        <v>38</v>
      </c>
      <c r="O62" s="111"/>
      <c r="P62" s="115"/>
      <c r="Q62" s="111" t="s">
        <v>38</v>
      </c>
      <c r="R62" s="115"/>
      <c r="S62" s="111"/>
      <c r="T62" s="115" t="s">
        <v>38</v>
      </c>
      <c r="U62" s="111" t="s">
        <v>38</v>
      </c>
      <c r="V62" s="115" t="s">
        <v>38</v>
      </c>
      <c r="W62" s="111" t="s">
        <v>38</v>
      </c>
      <c r="X62" s="115" t="s">
        <v>38</v>
      </c>
      <c r="Y62" s="151" t="s">
        <v>38</v>
      </c>
      <c r="Z62" s="361" t="s">
        <v>38</v>
      </c>
      <c r="AA62" s="352"/>
      <c r="AB62" s="115" t="s">
        <v>38</v>
      </c>
      <c r="AC62" s="151" t="s">
        <v>38</v>
      </c>
      <c r="AD62" s="166" t="s">
        <v>38</v>
      </c>
      <c r="AE62" s="181" t="s">
        <v>38</v>
      </c>
      <c r="AF62" s="166" t="s">
        <v>38</v>
      </c>
      <c r="AG62" s="181" t="s">
        <v>38</v>
      </c>
      <c r="AH62" s="166" t="s">
        <v>38</v>
      </c>
      <c r="AI62" s="209" t="s">
        <v>38</v>
      </c>
      <c r="AJ62" s="205"/>
      <c r="AK62" s="205"/>
      <c r="AL62" s="227" t="s">
        <v>38</v>
      </c>
      <c r="AM62" s="209" t="s">
        <v>38</v>
      </c>
      <c r="AN62" s="221"/>
      <c r="AO62" s="209" t="s">
        <v>38</v>
      </c>
      <c r="AP62" s="368" t="s">
        <v>38</v>
      </c>
      <c r="AQ62" s="209"/>
      <c r="AR62" s="190" t="s">
        <v>38</v>
      </c>
      <c r="AS62" s="209" t="s">
        <v>38</v>
      </c>
      <c r="AT62" s="190" t="s">
        <v>38</v>
      </c>
      <c r="AU62" s="209" t="s">
        <v>38</v>
      </c>
      <c r="AV62" s="190" t="s">
        <v>38</v>
      </c>
      <c r="AW62" s="209"/>
      <c r="AX62" s="190"/>
      <c r="AY62" s="209"/>
      <c r="AZ62" s="190"/>
      <c r="BA62" s="209"/>
      <c r="BB62" s="190"/>
      <c r="BC62" s="181"/>
      <c r="BD62" s="378" t="s">
        <v>38</v>
      </c>
      <c r="BE62" s="149"/>
      <c r="BF62" s="142"/>
      <c r="BG62" s="116"/>
      <c r="BH62" s="116"/>
      <c r="BI62" s="116"/>
      <c r="BJ62" s="116"/>
      <c r="BK62" s="116"/>
      <c r="BL62" s="116"/>
      <c r="BM62" s="116"/>
    </row>
    <row r="63" spans="1:65" x14ac:dyDescent="0.25">
      <c r="A63" s="108"/>
      <c r="B63" s="102"/>
      <c r="C63" s="112"/>
      <c r="D63" s="117"/>
      <c r="E63" s="112"/>
      <c r="F63" s="117"/>
      <c r="G63" s="112"/>
      <c r="H63" s="117"/>
      <c r="I63" s="112"/>
      <c r="J63" s="117"/>
      <c r="K63" s="152"/>
      <c r="L63" s="324"/>
      <c r="M63" s="338"/>
      <c r="N63" s="313"/>
      <c r="O63" s="112"/>
      <c r="P63" s="117"/>
      <c r="Q63" s="112"/>
      <c r="R63" s="117"/>
      <c r="S63" s="112"/>
      <c r="T63" s="117"/>
      <c r="U63" s="112"/>
      <c r="V63" s="117"/>
      <c r="W63" s="112"/>
      <c r="X63" s="117"/>
      <c r="Y63" s="152"/>
      <c r="Z63" s="361"/>
      <c r="AA63" s="353"/>
      <c r="AB63" s="117"/>
      <c r="AC63" s="152"/>
      <c r="AD63" s="171"/>
      <c r="AE63" s="182"/>
      <c r="AF63" s="170"/>
      <c r="AG63" s="182"/>
      <c r="AH63" s="171"/>
      <c r="AI63" s="211"/>
      <c r="AJ63" s="204"/>
      <c r="AK63" s="204"/>
      <c r="AL63" s="230"/>
      <c r="AM63" s="211"/>
      <c r="AN63" s="224"/>
      <c r="AO63" s="280"/>
      <c r="AP63" s="368"/>
      <c r="AQ63" s="280"/>
      <c r="AR63" s="191"/>
      <c r="AS63" s="211"/>
      <c r="AT63" s="191"/>
      <c r="AU63" s="211"/>
      <c r="AV63" s="191"/>
      <c r="AW63" s="211"/>
      <c r="AX63" s="191"/>
      <c r="AY63" s="211"/>
      <c r="AZ63" s="191"/>
      <c r="BA63" s="211"/>
      <c r="BB63" s="191"/>
      <c r="BC63" s="182"/>
      <c r="BD63" s="378"/>
      <c r="BE63" s="119"/>
      <c r="BF63" s="143"/>
    </row>
    <row r="64" spans="1:65" ht="15.75" thickBot="1" x14ac:dyDescent="0.3">
      <c r="A64" s="297"/>
      <c r="B64" s="298" t="s">
        <v>60</v>
      </c>
      <c r="C64" s="306">
        <f t="shared" ref="C64:AS64" si="35">(0/10)+(C55/2000)+(0/10)+(C56/10)</f>
        <v>0.105715</v>
      </c>
      <c r="D64" s="306">
        <f t="shared" si="35"/>
        <v>0.11369499999999999</v>
      </c>
      <c r="E64" s="306">
        <f t="shared" si="35"/>
        <v>0.11173500000000001</v>
      </c>
      <c r="F64" s="306">
        <f t="shared" si="35"/>
        <v>0.14084999999999998</v>
      </c>
      <c r="G64" s="306"/>
      <c r="H64" s="306"/>
      <c r="I64" s="306">
        <f t="shared" si="35"/>
        <v>0.14099999999999999</v>
      </c>
      <c r="J64" s="306"/>
      <c r="K64" s="309"/>
      <c r="L64" s="328">
        <f t="shared" si="31"/>
        <v>0.12259899999999999</v>
      </c>
      <c r="M64" s="340"/>
      <c r="N64" s="317">
        <f t="shared" si="35"/>
        <v>0.15104999999999999</v>
      </c>
      <c r="O64" s="306"/>
      <c r="P64" s="306"/>
      <c r="Q64" s="306">
        <f t="shared" si="35"/>
        <v>0.14074999999999999</v>
      </c>
      <c r="R64" s="306"/>
      <c r="S64" s="306"/>
      <c r="T64" s="306">
        <f t="shared" si="35"/>
        <v>0.23089999999999999</v>
      </c>
      <c r="U64" s="306">
        <f t="shared" si="35"/>
        <v>0.26100000000000001</v>
      </c>
      <c r="V64" s="306">
        <f t="shared" si="35"/>
        <v>0.1714</v>
      </c>
      <c r="W64" s="306">
        <f t="shared" si="35"/>
        <v>0.19084999999999999</v>
      </c>
      <c r="X64" s="306">
        <f t="shared" si="35"/>
        <v>0.26164999999999999</v>
      </c>
      <c r="Y64" s="309">
        <f t="shared" si="35"/>
        <v>0.24134999999999998</v>
      </c>
      <c r="Z64" s="328">
        <f t="shared" si="32"/>
        <v>0.20611874999999999</v>
      </c>
      <c r="AA64" s="354"/>
      <c r="AB64" s="306">
        <f t="shared" si="35"/>
        <v>0.1608</v>
      </c>
      <c r="AC64" s="306">
        <f t="shared" si="35"/>
        <v>0.13090000000000002</v>
      </c>
      <c r="AD64" s="306">
        <f t="shared" si="35"/>
        <v>0.15084999999999998</v>
      </c>
      <c r="AE64" s="306">
        <f t="shared" si="35"/>
        <v>0.14069999999999999</v>
      </c>
      <c r="AF64" s="306">
        <f t="shared" si="35"/>
        <v>0.11060000000000002</v>
      </c>
      <c r="AG64" s="306">
        <f t="shared" si="35"/>
        <v>0.13090000000000002</v>
      </c>
      <c r="AH64" s="306">
        <f t="shared" si="35"/>
        <v>0.21110000000000001</v>
      </c>
      <c r="AI64" s="306">
        <f t="shared" si="35"/>
        <v>0.17099999999999999</v>
      </c>
      <c r="AJ64" s="306">
        <f t="shared" si="35"/>
        <v>0</v>
      </c>
      <c r="AK64" s="306">
        <f t="shared" si="35"/>
        <v>0</v>
      </c>
      <c r="AL64" s="306">
        <f t="shared" si="35"/>
        <v>0.15109999999999998</v>
      </c>
      <c r="AM64" s="306">
        <f t="shared" si="35"/>
        <v>0.15079999999999999</v>
      </c>
      <c r="AN64" s="306">
        <f t="shared" si="35"/>
        <v>0.12104999999999999</v>
      </c>
      <c r="AO64" s="306">
        <f t="shared" si="35"/>
        <v>0.12095</v>
      </c>
      <c r="AP64" s="328">
        <f t="shared" si="33"/>
        <v>0.12505357142857146</v>
      </c>
      <c r="AQ64" s="344"/>
      <c r="AR64" s="306">
        <f t="shared" si="35"/>
        <v>0.1507</v>
      </c>
      <c r="AS64" s="306">
        <f t="shared" si="35"/>
        <v>0.17094999999999999</v>
      </c>
      <c r="AT64" s="306">
        <f>(0/10)+(AT55/2000)+(0/10)+(AT56/10)</f>
        <v>9.2749999999999999E-2</v>
      </c>
      <c r="AU64" s="306">
        <f>(0/10)+(AU55/2000)+(0/10)+(AU56/10)</f>
        <v>0.14079999999999998</v>
      </c>
      <c r="AV64" s="306">
        <f>(0/10)+(AV55/2000)+(0/10)+(AV56/10)</f>
        <v>0.11055000000000001</v>
      </c>
      <c r="AW64" s="303"/>
      <c r="AX64" s="303"/>
      <c r="AY64" s="303"/>
      <c r="AZ64" s="303"/>
      <c r="BA64" s="303"/>
      <c r="BB64" s="303"/>
      <c r="BC64" s="302"/>
      <c r="BD64" s="328">
        <f t="shared" si="34"/>
        <v>0.13314999999999999</v>
      </c>
      <c r="BE64" s="119"/>
      <c r="BF64" s="307">
        <f>AVERAGE(C64:AX64)</f>
        <v>0.1466347520408163</v>
      </c>
    </row>
    <row r="65" spans="1:65" s="137" customFormat="1" ht="15.75" thickBot="1" x14ac:dyDescent="0.3">
      <c r="A65" s="133"/>
      <c r="B65" s="132" t="s">
        <v>41</v>
      </c>
      <c r="C65" s="134">
        <f>SUM(C56:C61)-C56-C57</f>
        <v>11.09</v>
      </c>
      <c r="D65" s="139">
        <f>SUM(D56:D61)-D56-D57</f>
        <v>9.5400000000000027</v>
      </c>
      <c r="E65" s="134">
        <f>SUM(E56:E61)-E56-E57</f>
        <v>10.490000000000002</v>
      </c>
      <c r="F65" s="134">
        <f>SUM(F56:F61)-F56-F57</f>
        <v>11.5</v>
      </c>
      <c r="G65" s="134"/>
      <c r="H65" s="134"/>
      <c r="I65" s="134">
        <f>SUM(I56:I61)-I56-I57</f>
        <v>12.4</v>
      </c>
      <c r="J65" s="134"/>
      <c r="K65" s="155"/>
      <c r="L65" s="329">
        <f t="shared" si="31"/>
        <v>11.004000000000001</v>
      </c>
      <c r="M65" s="341"/>
      <c r="N65" s="321">
        <f>SUM(N56:N61)-N56</f>
        <v>15.600000000000001</v>
      </c>
      <c r="O65" s="134"/>
      <c r="P65" s="134"/>
      <c r="Q65" s="134">
        <f>SUM(Q56:Q61)-Q56</f>
        <v>15.200000000000001</v>
      </c>
      <c r="R65" s="134"/>
      <c r="S65" s="134"/>
      <c r="T65" s="134">
        <f>SUM(T56:T61)</f>
        <v>22.4</v>
      </c>
      <c r="U65" s="134">
        <f>SUM(U56:U61)-U57</f>
        <v>12.799999999999999</v>
      </c>
      <c r="V65" s="134">
        <f>SUM(V56:V61)-V56</f>
        <v>19.599999999999998</v>
      </c>
      <c r="W65" s="134">
        <f>SUM(W56:W61)</f>
        <v>20.299999999999997</v>
      </c>
      <c r="X65" s="134">
        <f>SUM(X56:X61)</f>
        <v>25.4</v>
      </c>
      <c r="Y65" s="155">
        <f>SUM(Y56:Y61)</f>
        <v>25.8</v>
      </c>
      <c r="Z65" s="363">
        <f t="shared" si="32"/>
        <v>19.637499999999999</v>
      </c>
      <c r="AA65" s="355"/>
      <c r="AB65" s="134">
        <f>SUM(AB56:AB61)-AB56-AB57</f>
        <v>12.700000000000001</v>
      </c>
      <c r="AC65" s="155">
        <f>SUM(AC56:AC61)-AC56-AC57</f>
        <v>12.499999999999998</v>
      </c>
      <c r="AD65" s="172">
        <f>SUM(AD56:AD61)-AD56-AD57</f>
        <v>11.200000000000003</v>
      </c>
      <c r="AE65" s="172">
        <f>SUM(AE56:AE61)-AE56-AE57</f>
        <v>11.7</v>
      </c>
      <c r="AF65" s="173">
        <f>SUM(AF56:AF62)-AF56-AF57</f>
        <v>11</v>
      </c>
      <c r="AG65" s="173">
        <f>SUM(AG58:AG62)</f>
        <v>11.399999999999999</v>
      </c>
      <c r="AH65" s="172">
        <f>SUM(AH56:AH62)</f>
        <v>19.399999999999999</v>
      </c>
      <c r="AI65" s="146">
        <f>SUM(AI58:AI61)</f>
        <v>13.1</v>
      </c>
      <c r="AJ65" s="146">
        <f t="shared" ref="AJ65:AN65" si="36">SUM(AJ58:AJ61)</f>
        <v>0</v>
      </c>
      <c r="AK65" s="146">
        <f t="shared" si="36"/>
        <v>0</v>
      </c>
      <c r="AL65" s="173">
        <f t="shared" si="36"/>
        <v>12.8</v>
      </c>
      <c r="AM65" s="241">
        <f t="shared" si="36"/>
        <v>13</v>
      </c>
      <c r="AN65" s="173">
        <f t="shared" si="36"/>
        <v>9.8000000000000007</v>
      </c>
      <c r="AO65" s="281">
        <f>SUM(AO58:AO61)</f>
        <v>9.4</v>
      </c>
      <c r="AP65" s="363">
        <f t="shared" si="33"/>
        <v>10.571428571428573</v>
      </c>
      <c r="AQ65" s="349"/>
      <c r="AR65" s="241">
        <f>AR58+AR59</f>
        <v>12.4</v>
      </c>
      <c r="AS65" s="241">
        <f>AS58+AS59</f>
        <v>13</v>
      </c>
      <c r="AT65" s="241">
        <f>AT58+AT59</f>
        <v>11.3</v>
      </c>
      <c r="AU65" s="241">
        <f>AU58+AU59</f>
        <v>10.8</v>
      </c>
      <c r="AV65" s="241">
        <f>AV58+AV59</f>
        <v>12.4</v>
      </c>
      <c r="AW65" s="241"/>
      <c r="AX65" s="241"/>
      <c r="AY65" s="241"/>
      <c r="AZ65" s="241"/>
      <c r="BA65" s="241"/>
      <c r="BB65" s="241"/>
      <c r="BC65" s="373"/>
      <c r="BD65" s="329">
        <f t="shared" si="34"/>
        <v>11.98</v>
      </c>
      <c r="BE65" s="242"/>
      <c r="BF65" s="148">
        <f>AVERAGE(C65:AX65)</f>
        <v>13.178083673469384</v>
      </c>
      <c r="BG65" s="136"/>
      <c r="BH65" s="136"/>
      <c r="BI65" s="136"/>
      <c r="BJ65" s="136"/>
      <c r="BK65" s="136"/>
      <c r="BL65" s="136"/>
      <c r="BM65" s="136"/>
    </row>
    <row r="67" spans="1:65" x14ac:dyDescent="0.25">
      <c r="B67" s="99" t="s">
        <v>42</v>
      </c>
      <c r="T67" s="101"/>
      <c r="W67" s="109" t="s">
        <v>40</v>
      </c>
      <c r="AE67" s="100" t="s">
        <v>62</v>
      </c>
    </row>
  </sheetData>
  <pageMargins left="0.2" right="0.2" top="0.75" bottom="0.75" header="0.3" footer="0.3"/>
  <pageSetup paperSize="17" scale="38" orientation="landscape" r:id="rId1"/>
  <headerFooter>
    <oddHeader xml:space="preserve">&amp;C&amp;"-,Bold"&amp;14PFAS BREAKDOWN WITH ADDITIONAL BREAKDOWN OF PFOA &amp; PFOS&amp;"-,Regular"&amp;11 </oddHeader>
  </headerFooter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topLeftCell="V1" zoomScale="87" zoomScaleNormal="87" zoomScaleSheetLayoutView="80" workbookViewId="0">
      <pane xSplit="3105" ySplit="795" topLeftCell="AH1" activePane="bottomRight"/>
      <selection pane="topRight" activeCell="C1" sqref="C1"/>
      <selection pane="bottomLeft" activeCell="A2" sqref="A2"/>
      <selection pane="bottomRight" activeCell="AW14" sqref="AW14"/>
    </sheetView>
  </sheetViews>
  <sheetFormatPr defaultColWidth="9.140625" defaultRowHeight="15" x14ac:dyDescent="0.25"/>
  <cols>
    <col min="1" max="1" width="12.140625" style="99" customWidth="1"/>
    <col min="2" max="2" width="17.5703125" style="99" bestFit="1" customWidth="1"/>
    <col min="3" max="12" width="10" style="100" customWidth="1"/>
    <col min="13" max="13" width="10.7109375" style="100" customWidth="1"/>
    <col min="14" max="14" width="10" style="100" customWidth="1"/>
    <col min="15" max="15" width="10" style="100" bestFit="1" customWidth="1"/>
    <col min="16" max="19" width="9.7109375" style="100" bestFit="1" customWidth="1"/>
    <col min="20" max="20" width="10" style="100" bestFit="1" customWidth="1"/>
    <col min="21" max="23" width="10.7109375" style="100" bestFit="1" customWidth="1"/>
    <col min="24" max="25" width="9.7109375" style="100" bestFit="1" customWidth="1"/>
    <col min="26" max="31" width="9.7109375" style="100" customWidth="1"/>
    <col min="32" max="33" width="9.7109375" style="100" hidden="1" customWidth="1"/>
    <col min="34" max="44" width="9.7109375" style="100" customWidth="1"/>
    <col min="45" max="45" width="6.7109375" style="100" customWidth="1"/>
    <col min="46" max="46" width="10.5703125" style="100" bestFit="1" customWidth="1"/>
    <col min="47" max="53" width="9.140625" style="100"/>
    <col min="54" max="16384" width="9.140625" style="99"/>
  </cols>
  <sheetData>
    <row r="1" spans="1:53" s="159" customFormat="1" ht="30.75" thickBot="1" x14ac:dyDescent="0.3">
      <c r="C1" s="160">
        <v>44306</v>
      </c>
      <c r="D1" s="161" t="s">
        <v>47</v>
      </c>
      <c r="E1" s="160">
        <v>44370</v>
      </c>
      <c r="F1" s="162">
        <v>44404</v>
      </c>
      <c r="G1" s="160">
        <v>44439</v>
      </c>
      <c r="H1" s="162">
        <v>44466</v>
      </c>
      <c r="I1" s="160">
        <v>44496</v>
      </c>
      <c r="J1" s="162">
        <v>44529</v>
      </c>
      <c r="K1" s="160">
        <v>44557</v>
      </c>
      <c r="L1" s="162">
        <v>44588</v>
      </c>
      <c r="M1" s="160">
        <v>44620</v>
      </c>
      <c r="N1" s="162">
        <v>44648</v>
      </c>
      <c r="O1" s="160">
        <v>44677</v>
      </c>
      <c r="P1" s="162">
        <v>44698</v>
      </c>
      <c r="Q1" s="160">
        <v>44734</v>
      </c>
      <c r="R1" s="162">
        <v>44773</v>
      </c>
      <c r="S1" s="160">
        <v>44797</v>
      </c>
      <c r="T1" s="162">
        <v>44831</v>
      </c>
      <c r="U1" s="160">
        <v>44860</v>
      </c>
      <c r="V1" s="162">
        <v>44894</v>
      </c>
      <c r="W1" s="160">
        <v>44924</v>
      </c>
      <c r="X1" s="162">
        <v>44956</v>
      </c>
      <c r="Y1" s="160">
        <v>44985</v>
      </c>
      <c r="Z1" s="162">
        <v>45014</v>
      </c>
      <c r="AA1" s="164">
        <v>45043</v>
      </c>
      <c r="AB1" s="162">
        <v>45077</v>
      </c>
      <c r="AC1" s="164">
        <v>45105</v>
      </c>
      <c r="AD1" s="164">
        <v>45134</v>
      </c>
      <c r="AE1" s="164">
        <v>45167</v>
      </c>
      <c r="AF1" s="164"/>
      <c r="AG1" s="164"/>
      <c r="AH1" s="164">
        <v>45197</v>
      </c>
      <c r="AI1" s="164">
        <v>45230</v>
      </c>
      <c r="AJ1" s="164">
        <v>45260</v>
      </c>
      <c r="AK1" s="164">
        <v>45288</v>
      </c>
      <c r="AL1" s="164">
        <v>45321</v>
      </c>
      <c r="AM1" s="164">
        <v>45349</v>
      </c>
      <c r="AN1" s="164">
        <v>45378</v>
      </c>
      <c r="AO1" s="164">
        <v>45411</v>
      </c>
      <c r="AP1" s="164">
        <v>45441</v>
      </c>
      <c r="AQ1" s="164"/>
      <c r="AR1" s="164"/>
      <c r="AS1" s="160"/>
      <c r="AT1" s="163" t="s">
        <v>44</v>
      </c>
      <c r="AU1" s="160"/>
      <c r="AV1" s="160"/>
      <c r="AW1" s="160"/>
      <c r="AX1" s="160"/>
      <c r="AY1" s="160"/>
      <c r="AZ1" s="160"/>
      <c r="BA1" s="160"/>
    </row>
    <row r="2" spans="1:53" x14ac:dyDescent="0.25">
      <c r="A2" s="104" t="s">
        <v>0</v>
      </c>
      <c r="B2" s="105"/>
      <c r="C2" s="110"/>
      <c r="D2" s="114"/>
      <c r="E2" s="110"/>
      <c r="F2" s="114"/>
      <c r="G2" s="110"/>
      <c r="H2" s="114"/>
      <c r="I2" s="110"/>
      <c r="J2" s="114"/>
      <c r="K2" s="110"/>
      <c r="L2" s="114"/>
      <c r="M2" s="110"/>
      <c r="N2" s="114"/>
      <c r="O2" s="110"/>
      <c r="P2" s="114"/>
      <c r="Q2" s="110"/>
      <c r="R2" s="114"/>
      <c r="S2" s="110"/>
      <c r="T2" s="114"/>
      <c r="U2" s="110"/>
      <c r="V2" s="114"/>
      <c r="W2" s="110"/>
      <c r="X2" s="114"/>
      <c r="Y2" s="150"/>
      <c r="Z2" s="165"/>
      <c r="AA2" s="180"/>
      <c r="AB2" s="165"/>
      <c r="AC2" s="180"/>
      <c r="AD2" s="165"/>
      <c r="AE2" s="208"/>
      <c r="AF2" s="196"/>
      <c r="AG2" s="204"/>
      <c r="AH2" s="226"/>
      <c r="AI2" s="208"/>
      <c r="AJ2" s="220"/>
      <c r="AK2" s="208"/>
      <c r="AL2" s="189"/>
      <c r="AM2" s="208"/>
      <c r="AN2" s="189"/>
      <c r="AO2" s="208"/>
      <c r="AP2" s="189"/>
      <c r="AQ2" s="208"/>
      <c r="AR2" s="189"/>
      <c r="AS2" s="119"/>
      <c r="AT2" s="141" t="s">
        <v>45</v>
      </c>
    </row>
    <row r="3" spans="1:53" s="101" customFormat="1" x14ac:dyDescent="0.25">
      <c r="A3" s="106"/>
      <c r="B3" s="103" t="s">
        <v>43</v>
      </c>
      <c r="C3" s="111">
        <v>2.44</v>
      </c>
      <c r="D3" s="115">
        <v>2.88</v>
      </c>
      <c r="E3" s="111">
        <v>2.75</v>
      </c>
      <c r="F3" s="115">
        <v>3.6</v>
      </c>
      <c r="G3" s="111">
        <v>3.3</v>
      </c>
      <c r="H3" s="115">
        <v>3.2</v>
      </c>
      <c r="I3" s="111">
        <v>3.2</v>
      </c>
      <c r="J3" s="115">
        <v>2.9</v>
      </c>
      <c r="K3" s="111">
        <v>3</v>
      </c>
      <c r="L3" s="115">
        <v>3.5</v>
      </c>
      <c r="M3" s="111">
        <v>3</v>
      </c>
      <c r="N3" s="115">
        <v>3</v>
      </c>
      <c r="O3" s="111">
        <v>3.1</v>
      </c>
      <c r="P3" s="115">
        <v>3.3</v>
      </c>
      <c r="Q3" s="111">
        <v>3.9</v>
      </c>
      <c r="R3" s="115">
        <v>3</v>
      </c>
      <c r="S3" s="111">
        <v>3.1</v>
      </c>
      <c r="T3" s="115">
        <v>2.6</v>
      </c>
      <c r="U3" s="111">
        <v>2.4</v>
      </c>
      <c r="V3" s="115">
        <v>3.2</v>
      </c>
      <c r="W3" s="111">
        <v>3</v>
      </c>
      <c r="X3" s="115">
        <v>2.9</v>
      </c>
      <c r="Y3" s="151">
        <v>2.9</v>
      </c>
      <c r="Z3" s="166">
        <v>3.8</v>
      </c>
      <c r="AA3" s="181">
        <v>2.4</v>
      </c>
      <c r="AB3" s="166">
        <v>2.8</v>
      </c>
      <c r="AC3" s="181">
        <v>3.7</v>
      </c>
      <c r="AD3" s="166">
        <v>3.8</v>
      </c>
      <c r="AE3" s="209">
        <v>3.6</v>
      </c>
      <c r="AF3" s="197"/>
      <c r="AG3" s="205"/>
      <c r="AH3" s="227">
        <v>3.4</v>
      </c>
      <c r="AI3" s="209">
        <v>2.6</v>
      </c>
      <c r="AJ3" s="221">
        <v>2.9</v>
      </c>
      <c r="AK3" s="209">
        <v>2.8</v>
      </c>
      <c r="AL3" s="190">
        <v>3.3</v>
      </c>
      <c r="AM3" s="209">
        <v>2.7</v>
      </c>
      <c r="AN3" s="190">
        <v>2.9</v>
      </c>
      <c r="AO3" s="209">
        <v>3.4</v>
      </c>
      <c r="AP3" s="190">
        <v>2.1</v>
      </c>
      <c r="AQ3" s="209"/>
      <c r="AR3" s="190"/>
      <c r="AS3" s="149"/>
      <c r="AT3" s="142"/>
      <c r="AU3" s="116"/>
      <c r="AV3" s="116"/>
      <c r="AW3" s="116"/>
      <c r="AX3" s="116"/>
      <c r="AY3" s="116"/>
      <c r="AZ3" s="116"/>
      <c r="BA3" s="116"/>
    </row>
    <row r="4" spans="1:53" x14ac:dyDescent="0.25">
      <c r="A4" s="107"/>
      <c r="B4" s="102" t="s">
        <v>33</v>
      </c>
      <c r="C4" s="112">
        <v>3.18</v>
      </c>
      <c r="D4" s="117">
        <v>3.21</v>
      </c>
      <c r="E4" s="112">
        <v>2.95</v>
      </c>
      <c r="F4" s="117">
        <v>3.6</v>
      </c>
      <c r="G4" s="112">
        <v>3.3</v>
      </c>
      <c r="H4" s="117">
        <v>3.4</v>
      </c>
      <c r="I4" s="112">
        <v>3.4</v>
      </c>
      <c r="J4" s="117">
        <v>3</v>
      </c>
      <c r="K4" s="112">
        <v>3</v>
      </c>
      <c r="L4" s="117">
        <v>3.5</v>
      </c>
      <c r="M4" s="112">
        <v>3</v>
      </c>
      <c r="N4" s="117">
        <v>3</v>
      </c>
      <c r="O4" s="112">
        <v>2.9</v>
      </c>
      <c r="P4" s="117">
        <v>3.8</v>
      </c>
      <c r="Q4" s="112">
        <v>4.4000000000000004</v>
      </c>
      <c r="R4" s="117">
        <v>3.8</v>
      </c>
      <c r="S4" s="112">
        <v>3.9</v>
      </c>
      <c r="T4" s="117">
        <v>3.6</v>
      </c>
      <c r="U4" s="112">
        <v>3.6</v>
      </c>
      <c r="V4" s="117">
        <v>3.5</v>
      </c>
      <c r="W4" s="112">
        <v>3.6</v>
      </c>
      <c r="X4" s="117">
        <v>3.2</v>
      </c>
      <c r="Y4" s="152">
        <v>2.2999999999999998</v>
      </c>
      <c r="Z4" s="170">
        <v>3.9</v>
      </c>
      <c r="AA4" s="182">
        <v>2.8</v>
      </c>
      <c r="AB4" s="167">
        <v>3.2</v>
      </c>
      <c r="AC4" s="187">
        <v>3.5</v>
      </c>
      <c r="AD4" s="207">
        <v>4.2</v>
      </c>
      <c r="AE4" s="210">
        <v>4</v>
      </c>
      <c r="AF4" s="198"/>
      <c r="AG4" s="206"/>
      <c r="AH4" s="228">
        <v>3.1</v>
      </c>
      <c r="AI4" s="210">
        <v>2.9</v>
      </c>
      <c r="AJ4" s="222">
        <v>2.2999999999999998</v>
      </c>
      <c r="AK4" s="210">
        <v>2.4</v>
      </c>
      <c r="AL4" s="283">
        <v>3.2</v>
      </c>
      <c r="AM4" s="210">
        <v>2.9</v>
      </c>
      <c r="AN4" s="283">
        <v>2.1</v>
      </c>
      <c r="AO4" s="210">
        <v>3.4</v>
      </c>
      <c r="AP4" s="283">
        <v>3</v>
      </c>
      <c r="AQ4" s="210"/>
      <c r="AR4" s="283"/>
      <c r="AS4" s="119"/>
      <c r="AT4" s="143"/>
    </row>
    <row r="5" spans="1:53" x14ac:dyDescent="0.25">
      <c r="A5" s="107"/>
      <c r="B5" s="102" t="s">
        <v>34</v>
      </c>
      <c r="C5" s="112">
        <v>2.44</v>
      </c>
      <c r="D5" s="117">
        <v>2.48</v>
      </c>
      <c r="E5" s="112">
        <v>2.98</v>
      </c>
      <c r="F5" s="117">
        <v>3.2</v>
      </c>
      <c r="G5" s="112">
        <v>2.7</v>
      </c>
      <c r="H5" s="117">
        <v>2.5</v>
      </c>
      <c r="I5" s="112">
        <v>2.6</v>
      </c>
      <c r="J5" s="117">
        <v>2.6</v>
      </c>
      <c r="K5" s="112">
        <v>2.4</v>
      </c>
      <c r="L5" s="117">
        <v>3</v>
      </c>
      <c r="M5" s="112">
        <v>3</v>
      </c>
      <c r="N5" s="117">
        <v>2.6</v>
      </c>
      <c r="O5" s="112">
        <v>2.5</v>
      </c>
      <c r="P5" s="117">
        <v>2.2999999999999998</v>
      </c>
      <c r="Q5" s="112">
        <v>3</v>
      </c>
      <c r="R5" s="117">
        <v>2.6</v>
      </c>
      <c r="S5" s="112">
        <v>3</v>
      </c>
      <c r="T5" s="117">
        <v>2.8</v>
      </c>
      <c r="U5" s="112">
        <v>3</v>
      </c>
      <c r="V5" s="117">
        <v>3.2</v>
      </c>
      <c r="W5" s="112">
        <v>2.8</v>
      </c>
      <c r="X5" s="117">
        <v>2.7</v>
      </c>
      <c r="Y5" s="152">
        <v>2.4</v>
      </c>
      <c r="Z5" s="170">
        <v>2.8</v>
      </c>
      <c r="AA5" s="182">
        <v>1.9</v>
      </c>
      <c r="AB5" s="167">
        <v>2.2999999999999998</v>
      </c>
      <c r="AC5" s="188">
        <v>3</v>
      </c>
      <c r="AD5" s="214">
        <v>3</v>
      </c>
      <c r="AE5" s="216">
        <v>3.2</v>
      </c>
      <c r="AF5" s="199"/>
      <c r="AG5" s="217"/>
      <c r="AH5" s="229">
        <v>2.5</v>
      </c>
      <c r="AI5" s="216">
        <v>2.5</v>
      </c>
      <c r="AJ5" s="223">
        <v>1.9</v>
      </c>
      <c r="AK5" s="282">
        <v>1.7</v>
      </c>
      <c r="AL5" s="286">
        <v>3.1</v>
      </c>
      <c r="AM5" s="216">
        <v>2.2000000000000002</v>
      </c>
      <c r="AN5" s="284">
        <v>1.6</v>
      </c>
      <c r="AO5" s="282">
        <v>2.8</v>
      </c>
      <c r="AP5" s="284">
        <v>1.9</v>
      </c>
      <c r="AQ5" s="282"/>
      <c r="AR5" s="284"/>
      <c r="AS5" s="119"/>
      <c r="AT5" s="143"/>
    </row>
    <row r="6" spans="1:53" s="124" customFormat="1" x14ac:dyDescent="0.25">
      <c r="A6" s="120"/>
      <c r="B6" s="121" t="s">
        <v>35</v>
      </c>
      <c r="C6" s="122">
        <v>6.69</v>
      </c>
      <c r="D6" s="122">
        <v>7.65</v>
      </c>
      <c r="E6" s="122">
        <v>8.98</v>
      </c>
      <c r="F6" s="122">
        <v>8.4</v>
      </c>
      <c r="G6" s="122">
        <v>8</v>
      </c>
      <c r="H6" s="122">
        <v>7.8</v>
      </c>
      <c r="I6" s="122">
        <v>8.3000000000000007</v>
      </c>
      <c r="J6" s="122">
        <v>8.1999999999999993</v>
      </c>
      <c r="K6" s="122">
        <v>6.9</v>
      </c>
      <c r="L6" s="122">
        <v>9.1999999999999993</v>
      </c>
      <c r="M6" s="122">
        <v>8.9</v>
      </c>
      <c r="N6" s="122">
        <v>8.4</v>
      </c>
      <c r="O6" s="122">
        <v>8</v>
      </c>
      <c r="P6" s="122">
        <v>7.4</v>
      </c>
      <c r="Q6" s="122">
        <v>10</v>
      </c>
      <c r="R6" s="122">
        <v>9.1</v>
      </c>
      <c r="S6" s="122">
        <v>9.6</v>
      </c>
      <c r="T6" s="122">
        <v>9.1</v>
      </c>
      <c r="U6" s="122">
        <v>9.3000000000000007</v>
      </c>
      <c r="V6" s="122">
        <v>9.1</v>
      </c>
      <c r="W6" s="122">
        <v>9.6</v>
      </c>
      <c r="X6" s="122">
        <v>9.3000000000000007</v>
      </c>
      <c r="Y6" s="153">
        <v>6.6</v>
      </c>
      <c r="Z6" s="168">
        <v>9.1</v>
      </c>
      <c r="AA6" s="168">
        <v>6.2</v>
      </c>
      <c r="AB6" s="168">
        <v>7.9</v>
      </c>
      <c r="AC6" s="168">
        <v>9.8000000000000007</v>
      </c>
      <c r="AD6" s="168">
        <v>9.1</v>
      </c>
      <c r="AE6" s="157">
        <v>9</v>
      </c>
      <c r="AF6" s="200"/>
      <c r="AG6" s="200"/>
      <c r="AH6" s="168">
        <v>7.4</v>
      </c>
      <c r="AI6" s="157">
        <v>8.1999999999999993</v>
      </c>
      <c r="AJ6" s="157">
        <v>5.5</v>
      </c>
      <c r="AK6" s="157">
        <v>7.4</v>
      </c>
      <c r="AL6" s="157">
        <v>9.1999999999999993</v>
      </c>
      <c r="AM6" s="157">
        <v>7.3</v>
      </c>
      <c r="AN6" s="157">
        <v>7.3</v>
      </c>
      <c r="AO6" s="157">
        <v>8.4</v>
      </c>
      <c r="AP6" s="157">
        <v>6.7</v>
      </c>
      <c r="AQ6" s="157"/>
      <c r="AR6" s="157"/>
      <c r="AS6" s="119"/>
      <c r="AT6" s="144">
        <f>AVERAGE(C6:AR6)</f>
        <v>8.237368421052631</v>
      </c>
      <c r="AU6" s="123"/>
      <c r="AV6" s="123"/>
      <c r="AW6" s="123"/>
      <c r="AX6" s="123"/>
      <c r="AY6" s="123"/>
      <c r="AZ6" s="123"/>
      <c r="BA6" s="123"/>
    </row>
    <row r="7" spans="1:53" s="130" customFormat="1" x14ac:dyDescent="0.25">
      <c r="A7" s="125"/>
      <c r="B7" s="126" t="s">
        <v>36</v>
      </c>
      <c r="C7" s="127">
        <v>6.02</v>
      </c>
      <c r="D7" s="127">
        <v>6.13</v>
      </c>
      <c r="E7" s="127">
        <v>6.61</v>
      </c>
      <c r="F7" s="127">
        <v>8</v>
      </c>
      <c r="G7" s="127">
        <v>7.6</v>
      </c>
      <c r="H7" s="127">
        <v>7.4</v>
      </c>
      <c r="I7" s="127">
        <v>6.9</v>
      </c>
      <c r="J7" s="127">
        <v>6.7</v>
      </c>
      <c r="K7" s="127">
        <v>6.2</v>
      </c>
      <c r="L7" s="127">
        <v>7.5</v>
      </c>
      <c r="M7" s="127">
        <v>6.8</v>
      </c>
      <c r="N7" s="127">
        <v>6.5</v>
      </c>
      <c r="O7" s="127">
        <v>6.9</v>
      </c>
      <c r="P7" s="127">
        <v>6.5</v>
      </c>
      <c r="Q7" s="127">
        <v>8.4</v>
      </c>
      <c r="R7" s="127">
        <v>6.6</v>
      </c>
      <c r="S7" s="127">
        <v>7.2</v>
      </c>
      <c r="T7" s="127">
        <v>6.7</v>
      </c>
      <c r="U7" s="127">
        <v>6.7</v>
      </c>
      <c r="V7" s="127">
        <v>6.4</v>
      </c>
      <c r="W7" s="127">
        <v>6.6</v>
      </c>
      <c r="X7" s="127">
        <v>6.4</v>
      </c>
      <c r="Y7" s="154">
        <v>7.2</v>
      </c>
      <c r="Z7" s="169">
        <v>7.2</v>
      </c>
      <c r="AA7" s="169">
        <v>5.8</v>
      </c>
      <c r="AB7" s="169">
        <v>6.5</v>
      </c>
      <c r="AC7" s="169">
        <v>8.1</v>
      </c>
      <c r="AD7" s="169">
        <v>7.6</v>
      </c>
      <c r="AE7" s="158">
        <v>7.6</v>
      </c>
      <c r="AF7" s="201"/>
      <c r="AG7" s="201"/>
      <c r="AH7" s="169">
        <v>7.4</v>
      </c>
      <c r="AI7" s="158">
        <v>7.2</v>
      </c>
      <c r="AJ7" s="158">
        <v>5</v>
      </c>
      <c r="AK7" s="158">
        <v>5.8</v>
      </c>
      <c r="AL7" s="158">
        <v>8.4</v>
      </c>
      <c r="AM7" s="158">
        <v>7.5</v>
      </c>
      <c r="AN7" s="158">
        <v>7.9</v>
      </c>
      <c r="AO7" s="158">
        <v>7.2</v>
      </c>
      <c r="AP7" s="158">
        <v>6.6</v>
      </c>
      <c r="AQ7" s="158"/>
      <c r="AR7" s="158"/>
      <c r="AS7" s="119"/>
      <c r="AT7" s="145">
        <f>AVERAGE(C7:AR7)</f>
        <v>6.9410526315789483</v>
      </c>
      <c r="AU7" s="129"/>
      <c r="AV7" s="129"/>
      <c r="AW7" s="129"/>
      <c r="AX7" s="129"/>
      <c r="AY7" s="129"/>
      <c r="AZ7" s="129"/>
      <c r="BA7" s="129"/>
    </row>
    <row r="8" spans="1:53" x14ac:dyDescent="0.25">
      <c r="A8" s="107"/>
      <c r="B8" s="102" t="s">
        <v>37</v>
      </c>
      <c r="C8" s="112" t="s">
        <v>38</v>
      </c>
      <c r="D8" s="117" t="s">
        <v>38</v>
      </c>
      <c r="E8" s="112" t="s">
        <v>38</v>
      </c>
      <c r="F8" s="118">
        <v>0.53</v>
      </c>
      <c r="G8" s="112" t="s">
        <v>38</v>
      </c>
      <c r="H8" s="117" t="s">
        <v>38</v>
      </c>
      <c r="I8" s="113">
        <v>0.49</v>
      </c>
      <c r="J8" s="118">
        <v>0.48</v>
      </c>
      <c r="K8" s="112" t="s">
        <v>38</v>
      </c>
      <c r="L8" s="118">
        <v>0.48</v>
      </c>
      <c r="M8" s="113">
        <v>0.53</v>
      </c>
      <c r="N8" s="117" t="s">
        <v>38</v>
      </c>
      <c r="O8" s="112" t="s">
        <v>38</v>
      </c>
      <c r="P8" s="117" t="s">
        <v>38</v>
      </c>
      <c r="Q8" s="112" t="s">
        <v>38</v>
      </c>
      <c r="R8" s="117" t="s">
        <v>38</v>
      </c>
      <c r="S8" s="112" t="s">
        <v>38</v>
      </c>
      <c r="T8" s="117" t="s">
        <v>38</v>
      </c>
      <c r="U8" s="112" t="s">
        <v>38</v>
      </c>
      <c r="V8" s="117" t="s">
        <v>38</v>
      </c>
      <c r="W8" s="112" t="s">
        <v>38</v>
      </c>
      <c r="X8" s="117" t="s">
        <v>38</v>
      </c>
      <c r="Y8" s="152" t="s">
        <v>38</v>
      </c>
      <c r="Z8" s="170" t="s">
        <v>38</v>
      </c>
      <c r="AA8" s="182" t="s">
        <v>38</v>
      </c>
      <c r="AB8" s="170" t="s">
        <v>38</v>
      </c>
      <c r="AC8" s="182" t="s">
        <v>38</v>
      </c>
      <c r="AD8" s="170" t="s">
        <v>38</v>
      </c>
      <c r="AE8" s="211" t="s">
        <v>38</v>
      </c>
      <c r="AF8" s="196"/>
      <c r="AG8" s="204"/>
      <c r="AH8" s="230" t="s">
        <v>38</v>
      </c>
      <c r="AI8" s="211" t="s">
        <v>38</v>
      </c>
      <c r="AJ8" s="224" t="s">
        <v>38</v>
      </c>
      <c r="AK8" s="211" t="s">
        <v>38</v>
      </c>
      <c r="AL8" s="191" t="s">
        <v>38</v>
      </c>
      <c r="AM8" s="211" t="s">
        <v>38</v>
      </c>
      <c r="AN8" s="191" t="s">
        <v>38</v>
      </c>
      <c r="AO8" s="191" t="s">
        <v>38</v>
      </c>
      <c r="AP8" s="191" t="s">
        <v>38</v>
      </c>
      <c r="AQ8" s="211"/>
      <c r="AR8" s="191"/>
      <c r="AS8" s="119"/>
      <c r="AT8" s="143"/>
    </row>
    <row r="9" spans="1:53" x14ac:dyDescent="0.25">
      <c r="A9" s="107"/>
      <c r="B9" s="102" t="s">
        <v>39</v>
      </c>
      <c r="C9" s="112" t="s">
        <v>38</v>
      </c>
      <c r="D9" s="117" t="s">
        <v>38</v>
      </c>
      <c r="E9" s="112" t="s">
        <v>38</v>
      </c>
      <c r="F9" s="117" t="s">
        <v>38</v>
      </c>
      <c r="G9" s="112" t="s">
        <v>38</v>
      </c>
      <c r="H9" s="117" t="s">
        <v>38</v>
      </c>
      <c r="I9" s="112" t="s">
        <v>38</v>
      </c>
      <c r="J9" s="117" t="s">
        <v>38</v>
      </c>
      <c r="K9" s="112" t="s">
        <v>38</v>
      </c>
      <c r="L9" s="117" t="s">
        <v>38</v>
      </c>
      <c r="M9" s="112" t="s">
        <v>38</v>
      </c>
      <c r="N9" s="117" t="s">
        <v>38</v>
      </c>
      <c r="O9" s="112" t="s">
        <v>38</v>
      </c>
      <c r="P9" s="117" t="s">
        <v>38</v>
      </c>
      <c r="Q9" s="112" t="s">
        <v>38</v>
      </c>
      <c r="R9" s="117" t="s">
        <v>38</v>
      </c>
      <c r="S9" s="112" t="s">
        <v>38</v>
      </c>
      <c r="T9" s="117" t="s">
        <v>38</v>
      </c>
      <c r="U9" s="112" t="s">
        <v>38</v>
      </c>
      <c r="V9" s="117" t="s">
        <v>38</v>
      </c>
      <c r="W9" s="112" t="s">
        <v>38</v>
      </c>
      <c r="X9" s="117" t="s">
        <v>38</v>
      </c>
      <c r="Y9" s="152" t="s">
        <v>38</v>
      </c>
      <c r="Z9" s="170" t="s">
        <v>38</v>
      </c>
      <c r="AA9" s="182" t="s">
        <v>38</v>
      </c>
      <c r="AB9" s="170" t="s">
        <v>38</v>
      </c>
      <c r="AC9" s="182" t="s">
        <v>38</v>
      </c>
      <c r="AD9" s="170" t="s">
        <v>38</v>
      </c>
      <c r="AE9" s="211" t="s">
        <v>38</v>
      </c>
      <c r="AF9" s="196"/>
      <c r="AG9" s="204"/>
      <c r="AH9" s="230" t="s">
        <v>38</v>
      </c>
      <c r="AI9" s="211" t="s">
        <v>38</v>
      </c>
      <c r="AJ9" s="224" t="s">
        <v>38</v>
      </c>
      <c r="AK9" s="211" t="s">
        <v>38</v>
      </c>
      <c r="AL9" s="191" t="s">
        <v>38</v>
      </c>
      <c r="AM9" s="211" t="s">
        <v>38</v>
      </c>
      <c r="AN9" s="191" t="s">
        <v>38</v>
      </c>
      <c r="AO9" s="191" t="s">
        <v>38</v>
      </c>
      <c r="AP9" s="191" t="s">
        <v>38</v>
      </c>
      <c r="AQ9" s="211"/>
      <c r="AR9" s="191"/>
      <c r="AS9" s="119"/>
      <c r="AT9" s="143"/>
    </row>
    <row r="10" spans="1:53" s="101" customFormat="1" x14ac:dyDescent="0.25">
      <c r="A10" s="106"/>
      <c r="B10" s="103" t="s">
        <v>61</v>
      </c>
      <c r="C10" s="111" t="s">
        <v>38</v>
      </c>
      <c r="D10" s="115" t="s">
        <v>38</v>
      </c>
      <c r="E10" s="111" t="s">
        <v>38</v>
      </c>
      <c r="F10" s="115" t="s">
        <v>38</v>
      </c>
      <c r="G10" s="111" t="s">
        <v>38</v>
      </c>
      <c r="H10" s="115" t="s">
        <v>38</v>
      </c>
      <c r="I10" s="111" t="s">
        <v>38</v>
      </c>
      <c r="J10" s="115" t="s">
        <v>38</v>
      </c>
      <c r="K10" s="111" t="s">
        <v>38</v>
      </c>
      <c r="L10" s="115" t="s">
        <v>38</v>
      </c>
      <c r="M10" s="111" t="s">
        <v>38</v>
      </c>
      <c r="N10" s="115" t="s">
        <v>38</v>
      </c>
      <c r="O10" s="111" t="s">
        <v>38</v>
      </c>
      <c r="P10" s="115" t="s">
        <v>38</v>
      </c>
      <c r="Q10" s="111" t="s">
        <v>38</v>
      </c>
      <c r="R10" s="115" t="s">
        <v>38</v>
      </c>
      <c r="S10" s="111" t="s">
        <v>38</v>
      </c>
      <c r="T10" s="115" t="s">
        <v>38</v>
      </c>
      <c r="U10" s="111" t="s">
        <v>38</v>
      </c>
      <c r="V10" s="115" t="s">
        <v>38</v>
      </c>
      <c r="W10" s="111" t="s">
        <v>38</v>
      </c>
      <c r="X10" s="115" t="s">
        <v>38</v>
      </c>
      <c r="Y10" s="151" t="s">
        <v>38</v>
      </c>
      <c r="Z10" s="166" t="s">
        <v>38</v>
      </c>
      <c r="AA10" s="181" t="s">
        <v>38</v>
      </c>
      <c r="AB10" s="166" t="s">
        <v>38</v>
      </c>
      <c r="AC10" s="181" t="s">
        <v>38</v>
      </c>
      <c r="AD10" s="166" t="s">
        <v>38</v>
      </c>
      <c r="AE10" s="209" t="s">
        <v>38</v>
      </c>
      <c r="AF10" s="197"/>
      <c r="AG10" s="205"/>
      <c r="AH10" s="227" t="s">
        <v>38</v>
      </c>
      <c r="AI10" s="209" t="s">
        <v>38</v>
      </c>
      <c r="AJ10" s="221" t="s">
        <v>38</v>
      </c>
      <c r="AK10" s="209" t="s">
        <v>38</v>
      </c>
      <c r="AL10" s="190" t="s">
        <v>38</v>
      </c>
      <c r="AM10" s="209" t="s">
        <v>38</v>
      </c>
      <c r="AN10" s="190" t="s">
        <v>38</v>
      </c>
      <c r="AO10" s="190" t="s">
        <v>38</v>
      </c>
      <c r="AP10" s="190" t="s">
        <v>38</v>
      </c>
      <c r="AQ10" s="209"/>
      <c r="AR10" s="190"/>
      <c r="AS10" s="149"/>
      <c r="AT10" s="142"/>
      <c r="AU10" s="116"/>
      <c r="AV10" s="116"/>
      <c r="AW10" s="116"/>
      <c r="AX10" s="116"/>
      <c r="AY10" s="116"/>
      <c r="AZ10" s="116"/>
      <c r="BA10" s="116"/>
    </row>
    <row r="11" spans="1:53" x14ac:dyDescent="0.25">
      <c r="A11" s="108"/>
      <c r="B11" s="102"/>
      <c r="C11" s="112"/>
      <c r="D11" s="117"/>
      <c r="E11" s="112"/>
      <c r="F11" s="117"/>
      <c r="G11" s="112"/>
      <c r="H11" s="117"/>
      <c r="I11" s="112"/>
      <c r="J11" s="117"/>
      <c r="K11" s="112"/>
      <c r="L11" s="117"/>
      <c r="M11" s="112"/>
      <c r="N11" s="117"/>
      <c r="O11" s="112"/>
      <c r="P11" s="117"/>
      <c r="Q11" s="112"/>
      <c r="R11" s="117"/>
      <c r="S11" s="112"/>
      <c r="T11" s="117"/>
      <c r="U11" s="112"/>
      <c r="V11" s="117"/>
      <c r="W11" s="112"/>
      <c r="X11" s="117"/>
      <c r="Y11" s="152"/>
      <c r="Z11" s="170"/>
      <c r="AA11" s="182"/>
      <c r="AB11" s="170"/>
      <c r="AC11" s="182"/>
      <c r="AD11" s="170"/>
      <c r="AE11" s="211"/>
      <c r="AF11" s="196"/>
      <c r="AG11" s="204"/>
      <c r="AH11" s="230"/>
      <c r="AI11" s="211"/>
      <c r="AJ11" s="224"/>
      <c r="AK11" s="211"/>
      <c r="AL11" s="191"/>
      <c r="AM11" s="211"/>
      <c r="AN11" s="191"/>
      <c r="AO11" s="211"/>
      <c r="AP11" s="191"/>
      <c r="AQ11" s="211"/>
      <c r="AR11" s="191"/>
      <c r="AS11" s="119"/>
      <c r="AT11" s="143"/>
    </row>
    <row r="12" spans="1:53" ht="15.75" thickBot="1" x14ac:dyDescent="0.3">
      <c r="A12" s="297"/>
      <c r="B12" s="298" t="s">
        <v>60</v>
      </c>
      <c r="C12" s="306">
        <f t="shared" ref="C12:W12" si="0">(0/10)+(C3/2000)+(0/10)+(C4/10)</f>
        <v>0.31922</v>
      </c>
      <c r="D12" s="306">
        <f t="shared" si="0"/>
        <v>0.32244</v>
      </c>
      <c r="E12" s="306">
        <f t="shared" si="0"/>
        <v>0.29637500000000006</v>
      </c>
      <c r="F12" s="306">
        <f t="shared" si="0"/>
        <v>0.36180000000000001</v>
      </c>
      <c r="G12" s="306">
        <f t="shared" si="0"/>
        <v>0.33164999999999994</v>
      </c>
      <c r="H12" s="306">
        <f t="shared" si="0"/>
        <v>0.34159999999999996</v>
      </c>
      <c r="I12" s="306">
        <f t="shared" si="0"/>
        <v>0.34159999999999996</v>
      </c>
      <c r="J12" s="306">
        <f t="shared" si="0"/>
        <v>0.30145</v>
      </c>
      <c r="K12" s="306">
        <f t="shared" si="0"/>
        <v>0.30149999999999999</v>
      </c>
      <c r="L12" s="306">
        <f t="shared" si="0"/>
        <v>0.35174999999999995</v>
      </c>
      <c r="M12" s="306">
        <f t="shared" si="0"/>
        <v>0.30149999999999999</v>
      </c>
      <c r="N12" s="306">
        <f t="shared" si="0"/>
        <v>0.30149999999999999</v>
      </c>
      <c r="O12" s="306">
        <f t="shared" si="0"/>
        <v>0.29154999999999998</v>
      </c>
      <c r="P12" s="306">
        <f t="shared" si="0"/>
        <v>0.38164999999999999</v>
      </c>
      <c r="Q12" s="306">
        <f t="shared" si="0"/>
        <v>0.44195000000000007</v>
      </c>
      <c r="R12" s="306">
        <f t="shared" si="0"/>
        <v>0.38150000000000001</v>
      </c>
      <c r="S12" s="306">
        <f t="shared" si="0"/>
        <v>0.39155000000000001</v>
      </c>
      <c r="T12" s="306">
        <f t="shared" si="0"/>
        <v>0.36130000000000001</v>
      </c>
      <c r="U12" s="306">
        <f t="shared" si="0"/>
        <v>0.36119999999999997</v>
      </c>
      <c r="V12" s="306">
        <f t="shared" si="0"/>
        <v>0.35159999999999997</v>
      </c>
      <c r="W12" s="306">
        <f t="shared" si="0"/>
        <v>0.36149999999999999</v>
      </c>
      <c r="X12" s="306">
        <f t="shared" ref="X12:AM12" si="1">(0/10)+(X3/2000)+(0/10)+(X4/10)</f>
        <v>0.32145000000000001</v>
      </c>
      <c r="Y12" s="306">
        <f t="shared" si="1"/>
        <v>0.23144999999999999</v>
      </c>
      <c r="Z12" s="306">
        <f t="shared" si="1"/>
        <v>0.39190000000000003</v>
      </c>
      <c r="AA12" s="306">
        <f t="shared" si="1"/>
        <v>0.28119999999999995</v>
      </c>
      <c r="AB12" s="306">
        <f t="shared" si="1"/>
        <v>0.32140000000000002</v>
      </c>
      <c r="AC12" s="306">
        <f t="shared" si="1"/>
        <v>0.35185</v>
      </c>
      <c r="AD12" s="306">
        <f t="shared" si="1"/>
        <v>0.42190000000000005</v>
      </c>
      <c r="AE12" s="306">
        <f t="shared" si="1"/>
        <v>0.40180000000000005</v>
      </c>
      <c r="AF12" s="306">
        <f t="shared" si="1"/>
        <v>0</v>
      </c>
      <c r="AG12" s="306">
        <f t="shared" si="1"/>
        <v>0</v>
      </c>
      <c r="AH12" s="306">
        <f t="shared" si="1"/>
        <v>0.31169999999999998</v>
      </c>
      <c r="AI12" s="306">
        <f t="shared" si="1"/>
        <v>0.2913</v>
      </c>
      <c r="AJ12" s="306">
        <f t="shared" si="1"/>
        <v>0.23144999999999999</v>
      </c>
      <c r="AK12" s="306">
        <f t="shared" si="1"/>
        <v>0.2414</v>
      </c>
      <c r="AL12" s="306">
        <f t="shared" si="1"/>
        <v>0.32164999999999999</v>
      </c>
      <c r="AM12" s="306">
        <f t="shared" si="1"/>
        <v>0.29135</v>
      </c>
      <c r="AN12" s="306">
        <f>(0/10)+(AN3/2000)+(0/10)+(AN4/10)</f>
        <v>0.21145000000000003</v>
      </c>
      <c r="AO12" s="306">
        <f>(0/10)+(AO3/2000)+(0/10)+(AO4/10)</f>
        <v>0.34169999999999995</v>
      </c>
      <c r="AP12" s="306">
        <f>(0/10)+(AP3/2000)+(0/10)+(AP4/10)</f>
        <v>0.30104999999999998</v>
      </c>
      <c r="AQ12" s="303"/>
      <c r="AR12" s="303"/>
      <c r="AS12" s="119"/>
      <c r="AT12" s="307">
        <f>AVERAGE(C12:P12, R12:Z12, K12:AR12)</f>
        <v>0.31900154545454557</v>
      </c>
    </row>
    <row r="13" spans="1:53" s="137" customFormat="1" ht="15.75" thickBot="1" x14ac:dyDescent="0.3">
      <c r="A13" s="133"/>
      <c r="B13" s="132" t="s">
        <v>41</v>
      </c>
      <c r="C13" s="134">
        <f>SUM(C4:C9)</f>
        <v>18.329999999999998</v>
      </c>
      <c r="D13" s="134">
        <f t="shared" ref="D13:K13" si="2">SUM(D4:D9)</f>
        <v>19.47</v>
      </c>
      <c r="E13" s="134">
        <f t="shared" si="2"/>
        <v>21.52</v>
      </c>
      <c r="F13" s="134">
        <f>SUM(F4:F9)-F8</f>
        <v>23.200000000000003</v>
      </c>
      <c r="G13" s="134">
        <f t="shared" si="2"/>
        <v>21.6</v>
      </c>
      <c r="H13" s="134">
        <f t="shared" si="2"/>
        <v>21.1</v>
      </c>
      <c r="I13" s="134">
        <f>SUM(I4:I9)-I8</f>
        <v>21.200000000000003</v>
      </c>
      <c r="J13" s="134">
        <f>SUM(J4:J9)-J8</f>
        <v>20.5</v>
      </c>
      <c r="K13" s="134">
        <f t="shared" si="2"/>
        <v>18.5</v>
      </c>
      <c r="L13" s="134">
        <f>SUM(L4:L9)-L8</f>
        <v>23.2</v>
      </c>
      <c r="M13" s="134">
        <f>SUM(M4:M9)-M8</f>
        <v>21.7</v>
      </c>
      <c r="N13" s="134">
        <f t="shared" ref="N13:T13" si="3">SUM(N4:N9)</f>
        <v>20.5</v>
      </c>
      <c r="O13" s="134">
        <f t="shared" si="3"/>
        <v>20.3</v>
      </c>
      <c r="P13" s="134">
        <f t="shared" si="3"/>
        <v>20</v>
      </c>
      <c r="Q13" s="135">
        <f t="shared" si="3"/>
        <v>25.799999999999997</v>
      </c>
      <c r="R13" s="134">
        <f t="shared" si="3"/>
        <v>22.1</v>
      </c>
      <c r="S13" s="134">
        <f t="shared" si="3"/>
        <v>23.7</v>
      </c>
      <c r="T13" s="134">
        <f t="shared" si="3"/>
        <v>22.2</v>
      </c>
      <c r="U13" s="134">
        <f t="shared" ref="U13:Z13" si="4">SUM(U4:U9)</f>
        <v>22.6</v>
      </c>
      <c r="V13" s="134">
        <f t="shared" si="4"/>
        <v>22.200000000000003</v>
      </c>
      <c r="W13" s="134">
        <f t="shared" si="4"/>
        <v>22.6</v>
      </c>
      <c r="X13" s="134">
        <f t="shared" si="4"/>
        <v>21.6</v>
      </c>
      <c r="Y13" s="155">
        <f t="shared" si="4"/>
        <v>18.5</v>
      </c>
      <c r="Z13" s="173">
        <f t="shared" si="4"/>
        <v>23</v>
      </c>
      <c r="AA13" s="186">
        <f>SUM(AA4:AA10)</f>
        <v>16.7</v>
      </c>
      <c r="AB13" s="173">
        <f>SUM(AB4:AB10)</f>
        <v>19.899999999999999</v>
      </c>
      <c r="AC13" s="173">
        <f>SUM(AC4:AC7)</f>
        <v>24.4</v>
      </c>
      <c r="AD13" s="173">
        <f>SUM(AD4:AD10)</f>
        <v>23.9</v>
      </c>
      <c r="AE13" s="146">
        <f>SUM(AE4:AE10)</f>
        <v>23.799999999999997</v>
      </c>
      <c r="AF13" s="146">
        <f t="shared" ref="AF13:AJ13" si="5">SUM(AF4:AF10)</f>
        <v>0</v>
      </c>
      <c r="AG13" s="146">
        <f t="shared" si="5"/>
        <v>0</v>
      </c>
      <c r="AH13" s="173">
        <f t="shared" si="5"/>
        <v>20.399999999999999</v>
      </c>
      <c r="AI13" s="146">
        <f t="shared" si="5"/>
        <v>20.8</v>
      </c>
      <c r="AJ13" s="146">
        <f t="shared" si="5"/>
        <v>14.7</v>
      </c>
      <c r="AK13" s="241">
        <f>SUM(AK4:AK7)-AK5</f>
        <v>15.600000000000001</v>
      </c>
      <c r="AL13" s="241">
        <f>SUM(AL4:AL7)</f>
        <v>23.9</v>
      </c>
      <c r="AM13" s="241">
        <f>SUM(AM4:AM7)</f>
        <v>19.899999999999999</v>
      </c>
      <c r="AN13" s="241">
        <f>AN4+AN6+AN7</f>
        <v>17.3</v>
      </c>
      <c r="AO13" s="241">
        <f>SUM(AO4:AO7)</f>
        <v>21.8</v>
      </c>
      <c r="AP13" s="241">
        <f>SUM(AP4:AP7)</f>
        <v>18.200000000000003</v>
      </c>
      <c r="AQ13" s="241"/>
      <c r="AR13" s="241"/>
      <c r="AS13" s="119"/>
      <c r="AT13" s="148">
        <f>AVERAGE(C13:P13, R13:Z13, K13:AR13)</f>
        <v>20.353090909090916</v>
      </c>
      <c r="AU13" s="136"/>
      <c r="AV13" s="136"/>
      <c r="AW13" s="136"/>
      <c r="AX13" s="136"/>
      <c r="AY13" s="136"/>
      <c r="AZ13" s="136"/>
      <c r="BA13" s="136"/>
    </row>
    <row r="14" spans="1:53" ht="15.75" thickBot="1" x14ac:dyDescent="0.3">
      <c r="AS14" s="119"/>
    </row>
    <row r="15" spans="1:53" x14ac:dyDescent="0.25">
      <c r="A15" s="104" t="s">
        <v>31</v>
      </c>
      <c r="B15" s="105"/>
      <c r="C15" s="110"/>
      <c r="D15" s="114"/>
      <c r="E15" s="110"/>
      <c r="F15" s="114"/>
      <c r="G15" s="110"/>
      <c r="H15" s="114"/>
      <c r="I15" s="110"/>
      <c r="J15" s="114"/>
      <c r="K15" s="110"/>
      <c r="L15" s="114"/>
      <c r="M15" s="110"/>
      <c r="N15" s="114"/>
      <c r="O15" s="110"/>
      <c r="P15" s="114"/>
      <c r="Q15" s="110"/>
      <c r="R15" s="114"/>
      <c r="S15" s="110"/>
      <c r="T15" s="114"/>
      <c r="U15" s="110"/>
      <c r="V15" s="114"/>
      <c r="W15" s="110"/>
      <c r="X15" s="114"/>
      <c r="Y15" s="150"/>
      <c r="Z15" s="165"/>
      <c r="AA15" s="180"/>
      <c r="AB15" s="165"/>
      <c r="AC15" s="180"/>
      <c r="AD15" s="165"/>
      <c r="AE15" s="208"/>
      <c r="AF15" s="196"/>
      <c r="AG15" s="204"/>
      <c r="AH15" s="226"/>
      <c r="AI15" s="208"/>
      <c r="AJ15" s="220"/>
      <c r="AK15" s="208"/>
      <c r="AL15" s="189"/>
      <c r="AM15" s="208"/>
      <c r="AN15" s="189"/>
      <c r="AO15" s="208"/>
      <c r="AP15" s="189"/>
      <c r="AQ15" s="208"/>
      <c r="AR15" s="189"/>
      <c r="AS15" s="119"/>
      <c r="AT15" s="147" t="s">
        <v>4</v>
      </c>
    </row>
    <row r="16" spans="1:53" s="101" customFormat="1" x14ac:dyDescent="0.25">
      <c r="A16" s="106"/>
      <c r="B16" s="103" t="s">
        <v>43</v>
      </c>
      <c r="C16" s="111">
        <v>3.6</v>
      </c>
      <c r="D16" s="115">
        <v>3.09</v>
      </c>
      <c r="E16" s="111">
        <v>2.68</v>
      </c>
      <c r="F16" s="115">
        <v>2.9</v>
      </c>
      <c r="G16" s="111">
        <v>3.2</v>
      </c>
      <c r="H16" s="115">
        <v>3.1</v>
      </c>
      <c r="I16" s="111">
        <v>2.7</v>
      </c>
      <c r="J16" s="115">
        <v>3.2</v>
      </c>
      <c r="K16" s="111">
        <v>3.2</v>
      </c>
      <c r="L16" s="115">
        <v>3.3</v>
      </c>
      <c r="M16" s="111">
        <v>3.1</v>
      </c>
      <c r="N16" s="115">
        <v>2.9</v>
      </c>
      <c r="O16" s="111">
        <v>2.8</v>
      </c>
      <c r="P16" s="115"/>
      <c r="Q16" s="111"/>
      <c r="R16" s="115">
        <v>2.4</v>
      </c>
      <c r="S16" s="111"/>
      <c r="T16" s="115"/>
      <c r="U16" s="111">
        <v>2.7</v>
      </c>
      <c r="V16" s="115"/>
      <c r="W16" s="103"/>
      <c r="X16" s="115">
        <v>3.4</v>
      </c>
      <c r="Y16" s="151"/>
      <c r="Z16" s="166"/>
      <c r="AA16" s="181">
        <v>2.2999999999999998</v>
      </c>
      <c r="AB16" s="166"/>
      <c r="AC16" s="181"/>
      <c r="AD16" s="166">
        <v>3.3</v>
      </c>
      <c r="AE16" s="209"/>
      <c r="AF16" s="197"/>
      <c r="AG16" s="205"/>
      <c r="AH16" s="227"/>
      <c r="AI16" s="209">
        <v>2.5</v>
      </c>
      <c r="AJ16" s="221"/>
      <c r="AK16" s="209"/>
      <c r="AL16" s="190">
        <v>2.7</v>
      </c>
      <c r="AM16" s="209"/>
      <c r="AN16" s="190"/>
      <c r="AO16" s="209">
        <v>2.8</v>
      </c>
      <c r="AP16" s="190"/>
      <c r="AQ16" s="209"/>
      <c r="AR16" s="190"/>
      <c r="AS16" s="149"/>
      <c r="AT16" s="142"/>
      <c r="AU16" s="116"/>
      <c r="AV16" s="116"/>
      <c r="AW16" s="116"/>
      <c r="AX16" s="116"/>
      <c r="AY16" s="116"/>
      <c r="AZ16" s="116"/>
      <c r="BA16" s="116"/>
    </row>
    <row r="17" spans="1:53" x14ac:dyDescent="0.25">
      <c r="A17" s="107"/>
      <c r="B17" s="102" t="s">
        <v>33</v>
      </c>
      <c r="C17" s="112">
        <v>2.84</v>
      </c>
      <c r="D17" s="117">
        <v>2.87</v>
      </c>
      <c r="E17" s="112">
        <v>2.64</v>
      </c>
      <c r="F17" s="117">
        <v>2.7</v>
      </c>
      <c r="G17" s="112">
        <v>3.1</v>
      </c>
      <c r="H17" s="117">
        <v>2.9</v>
      </c>
      <c r="I17" s="112">
        <v>2.7</v>
      </c>
      <c r="J17" s="117">
        <v>2.9</v>
      </c>
      <c r="K17" s="112">
        <v>2.9</v>
      </c>
      <c r="L17" s="117">
        <v>3</v>
      </c>
      <c r="M17" s="112">
        <v>2.9</v>
      </c>
      <c r="N17" s="117">
        <v>2.7</v>
      </c>
      <c r="O17" s="112">
        <v>2.6</v>
      </c>
      <c r="P17" s="117"/>
      <c r="Q17" s="112"/>
      <c r="R17" s="117">
        <v>2.8</v>
      </c>
      <c r="S17" s="112"/>
      <c r="T17" s="117"/>
      <c r="U17" s="112">
        <v>3</v>
      </c>
      <c r="V17" s="117"/>
      <c r="W17" s="112"/>
      <c r="X17" s="117">
        <v>3.9</v>
      </c>
      <c r="Y17" s="152"/>
      <c r="Z17" s="170"/>
      <c r="AA17" s="182">
        <v>3.2</v>
      </c>
      <c r="AB17" s="170"/>
      <c r="AC17" s="182"/>
      <c r="AD17" s="170">
        <v>3.5</v>
      </c>
      <c r="AE17" s="211"/>
      <c r="AF17" s="196"/>
      <c r="AG17" s="204"/>
      <c r="AH17" s="230"/>
      <c r="AI17" s="211">
        <v>3.1</v>
      </c>
      <c r="AJ17" s="224"/>
      <c r="AK17" s="211"/>
      <c r="AL17" s="283">
        <v>3.3</v>
      </c>
      <c r="AM17" s="210"/>
      <c r="AN17" s="283"/>
      <c r="AO17" s="210">
        <v>3.1</v>
      </c>
      <c r="AP17" s="283"/>
      <c r="AQ17" s="210"/>
      <c r="AR17" s="283"/>
      <c r="AS17" s="119"/>
      <c r="AT17" s="143"/>
    </row>
    <row r="18" spans="1:53" x14ac:dyDescent="0.25">
      <c r="A18" s="107"/>
      <c r="B18" s="102" t="s">
        <v>34</v>
      </c>
      <c r="C18" s="112">
        <v>2.68</v>
      </c>
      <c r="D18" s="117">
        <v>2.12</v>
      </c>
      <c r="E18" s="112">
        <v>2.4</v>
      </c>
      <c r="F18" s="117">
        <v>2.1</v>
      </c>
      <c r="G18" s="112">
        <v>2.2000000000000002</v>
      </c>
      <c r="H18" s="117">
        <v>2</v>
      </c>
      <c r="I18" s="112">
        <v>2.2000000000000002</v>
      </c>
      <c r="J18" s="117">
        <v>2.2000000000000002</v>
      </c>
      <c r="K18" s="112">
        <v>2.2000000000000002</v>
      </c>
      <c r="L18" s="117">
        <v>2.5</v>
      </c>
      <c r="M18" s="112">
        <v>2.2999999999999998</v>
      </c>
      <c r="N18" s="117">
        <v>2.2999999999999998</v>
      </c>
      <c r="O18" s="112">
        <v>2.1</v>
      </c>
      <c r="P18" s="117"/>
      <c r="Q18" s="112"/>
      <c r="R18" s="118">
        <v>1.9</v>
      </c>
      <c r="S18" s="112"/>
      <c r="T18" s="117"/>
      <c r="U18" s="112">
        <v>2.2999999999999998</v>
      </c>
      <c r="V18" s="117"/>
      <c r="W18" s="112"/>
      <c r="X18" s="117">
        <v>3.4</v>
      </c>
      <c r="Y18" s="152"/>
      <c r="Z18" s="170"/>
      <c r="AA18" s="182">
        <v>2.2999999999999998</v>
      </c>
      <c r="AB18" s="170"/>
      <c r="AC18" s="182"/>
      <c r="AD18" s="170">
        <v>2.5</v>
      </c>
      <c r="AE18" s="211"/>
      <c r="AF18" s="196"/>
      <c r="AG18" s="204"/>
      <c r="AH18" s="230"/>
      <c r="AI18" s="211">
        <v>2.4</v>
      </c>
      <c r="AJ18" s="224"/>
      <c r="AK18" s="211"/>
      <c r="AL18" s="286">
        <v>2.7</v>
      </c>
      <c r="AM18" s="282"/>
      <c r="AN18" s="284"/>
      <c r="AO18" s="216">
        <v>2.8</v>
      </c>
      <c r="AP18" s="284"/>
      <c r="AQ18" s="282"/>
      <c r="AR18" s="284"/>
      <c r="AS18" s="119"/>
      <c r="AT18" s="143"/>
    </row>
    <row r="19" spans="1:53" s="124" customFormat="1" x14ac:dyDescent="0.25">
      <c r="A19" s="120"/>
      <c r="B19" s="121" t="s">
        <v>35</v>
      </c>
      <c r="C19" s="122">
        <v>6.02</v>
      </c>
      <c r="D19" s="122">
        <v>5.28</v>
      </c>
      <c r="E19" s="122">
        <v>5.7</v>
      </c>
      <c r="F19" s="122">
        <v>5</v>
      </c>
      <c r="G19" s="122">
        <v>5.7</v>
      </c>
      <c r="H19" s="122">
        <v>5.6</v>
      </c>
      <c r="I19" s="122">
        <v>5.5</v>
      </c>
      <c r="J19" s="122">
        <v>6.1</v>
      </c>
      <c r="K19" s="122">
        <v>5.5</v>
      </c>
      <c r="L19" s="122">
        <v>6.2</v>
      </c>
      <c r="M19" s="122">
        <v>6</v>
      </c>
      <c r="N19" s="122">
        <v>6.1</v>
      </c>
      <c r="O19" s="122">
        <v>6.1</v>
      </c>
      <c r="P19" s="122"/>
      <c r="Q19" s="122"/>
      <c r="R19" s="122">
        <v>5.8</v>
      </c>
      <c r="S19" s="122"/>
      <c r="T19" s="122"/>
      <c r="U19" s="122">
        <v>5.4</v>
      </c>
      <c r="V19" s="122"/>
      <c r="W19" s="122"/>
      <c r="X19" s="122">
        <v>7.2</v>
      </c>
      <c r="Y19" s="153"/>
      <c r="Z19" s="168"/>
      <c r="AA19" s="168">
        <v>6.3</v>
      </c>
      <c r="AB19" s="168"/>
      <c r="AC19" s="168"/>
      <c r="AD19" s="168">
        <v>6.1</v>
      </c>
      <c r="AE19" s="157"/>
      <c r="AF19" s="200"/>
      <c r="AG19" s="200"/>
      <c r="AH19" s="168"/>
      <c r="AI19" s="157">
        <v>6.3</v>
      </c>
      <c r="AJ19" s="157"/>
      <c r="AK19" s="157"/>
      <c r="AL19" s="157">
        <v>7.7</v>
      </c>
      <c r="AM19" s="157"/>
      <c r="AN19" s="157"/>
      <c r="AO19" s="157">
        <v>7.7</v>
      </c>
      <c r="AP19" s="157"/>
      <c r="AQ19" s="157"/>
      <c r="AR19" s="157"/>
      <c r="AS19" s="119"/>
      <c r="AT19" s="144">
        <f>AVERAGE(C19:AR19)</f>
        <v>6.0619047619047617</v>
      </c>
      <c r="AU19" s="123"/>
      <c r="AV19" s="123"/>
      <c r="AW19" s="123"/>
      <c r="AX19" s="123"/>
      <c r="AY19" s="123"/>
      <c r="AZ19" s="123"/>
      <c r="BA19" s="123"/>
    </row>
    <row r="20" spans="1:53" s="130" customFormat="1" x14ac:dyDescent="0.25">
      <c r="A20" s="125"/>
      <c r="B20" s="126" t="s">
        <v>36</v>
      </c>
      <c r="C20" s="127">
        <v>3.48</v>
      </c>
      <c r="D20" s="127">
        <v>2.99</v>
      </c>
      <c r="E20" s="127">
        <v>3.4</v>
      </c>
      <c r="F20" s="127">
        <v>3.1</v>
      </c>
      <c r="G20" s="127">
        <v>3.6</v>
      </c>
      <c r="H20" s="127">
        <v>3.4</v>
      </c>
      <c r="I20" s="127">
        <v>3.3</v>
      </c>
      <c r="J20" s="127">
        <v>3.7</v>
      </c>
      <c r="K20" s="127">
        <v>3.4</v>
      </c>
      <c r="L20" s="127">
        <v>3.8</v>
      </c>
      <c r="M20" s="127">
        <v>3.8</v>
      </c>
      <c r="N20" s="127">
        <v>3.8</v>
      </c>
      <c r="O20" s="127">
        <v>3.7</v>
      </c>
      <c r="P20" s="127"/>
      <c r="Q20" s="127"/>
      <c r="R20" s="127">
        <v>2.9</v>
      </c>
      <c r="S20" s="127"/>
      <c r="T20" s="127"/>
      <c r="U20" s="127">
        <v>3.1</v>
      </c>
      <c r="V20" s="127"/>
      <c r="W20" s="127"/>
      <c r="X20" s="127">
        <v>4.3</v>
      </c>
      <c r="Y20" s="154"/>
      <c r="Z20" s="169"/>
      <c r="AA20" s="169">
        <v>3.7</v>
      </c>
      <c r="AB20" s="169"/>
      <c r="AC20" s="169"/>
      <c r="AD20" s="169">
        <v>3.6</v>
      </c>
      <c r="AE20" s="158"/>
      <c r="AF20" s="201"/>
      <c r="AG20" s="201"/>
      <c r="AH20" s="169"/>
      <c r="AI20" s="158">
        <v>4</v>
      </c>
      <c r="AJ20" s="158"/>
      <c r="AK20" s="158"/>
      <c r="AL20" s="158">
        <v>5.7</v>
      </c>
      <c r="AM20" s="158"/>
      <c r="AN20" s="158"/>
      <c r="AO20" s="158">
        <v>3.9</v>
      </c>
      <c r="AP20" s="158"/>
      <c r="AQ20" s="158"/>
      <c r="AR20" s="158"/>
      <c r="AS20" s="119"/>
      <c r="AT20" s="145">
        <f>AVERAGE(C20:AR20)</f>
        <v>3.6509523809523809</v>
      </c>
      <c r="AU20" s="129"/>
      <c r="AV20" s="129"/>
      <c r="AW20" s="129"/>
      <c r="AX20" s="129"/>
      <c r="AY20" s="129"/>
      <c r="AZ20" s="129"/>
      <c r="BA20" s="129"/>
    </row>
    <row r="21" spans="1:53" x14ac:dyDescent="0.25">
      <c r="A21" s="107"/>
      <c r="B21" s="102" t="s">
        <v>37</v>
      </c>
      <c r="C21" s="112" t="s">
        <v>38</v>
      </c>
      <c r="D21" s="117" t="s">
        <v>38</v>
      </c>
      <c r="E21" s="112" t="s">
        <v>38</v>
      </c>
      <c r="F21" s="117" t="s">
        <v>38</v>
      </c>
      <c r="G21" s="112" t="s">
        <v>38</v>
      </c>
      <c r="H21" s="117" t="s">
        <v>38</v>
      </c>
      <c r="I21" s="112" t="s">
        <v>38</v>
      </c>
      <c r="J21" s="117" t="s">
        <v>38</v>
      </c>
      <c r="K21" s="112" t="s">
        <v>38</v>
      </c>
      <c r="L21" s="117" t="s">
        <v>38</v>
      </c>
      <c r="M21" s="112" t="s">
        <v>38</v>
      </c>
      <c r="N21" s="117" t="s">
        <v>38</v>
      </c>
      <c r="O21" s="112" t="s">
        <v>38</v>
      </c>
      <c r="P21" s="117"/>
      <c r="Q21" s="112"/>
      <c r="R21" s="117" t="s">
        <v>38</v>
      </c>
      <c r="S21" s="112"/>
      <c r="T21" s="117"/>
      <c r="U21" s="112" t="s">
        <v>38</v>
      </c>
      <c r="V21" s="117"/>
      <c r="W21" s="112"/>
      <c r="X21" s="117" t="s">
        <v>38</v>
      </c>
      <c r="Y21" s="152"/>
      <c r="Z21" s="170"/>
      <c r="AA21" s="182" t="s">
        <v>38</v>
      </c>
      <c r="AB21" s="170"/>
      <c r="AC21" s="182"/>
      <c r="AD21" s="170" t="s">
        <v>38</v>
      </c>
      <c r="AE21" s="211"/>
      <c r="AF21" s="196"/>
      <c r="AG21" s="204"/>
      <c r="AH21" s="230"/>
      <c r="AI21" s="211" t="s">
        <v>38</v>
      </c>
      <c r="AJ21" s="224"/>
      <c r="AK21" s="211"/>
      <c r="AL21" s="191" t="s">
        <v>38</v>
      </c>
      <c r="AM21" s="211"/>
      <c r="AN21" s="191"/>
      <c r="AO21" s="211" t="s">
        <v>38</v>
      </c>
      <c r="AP21" s="191"/>
      <c r="AQ21" s="211"/>
      <c r="AR21" s="191"/>
      <c r="AS21" s="119"/>
      <c r="AT21" s="143"/>
    </row>
    <row r="22" spans="1:53" x14ac:dyDescent="0.25">
      <c r="A22" s="107"/>
      <c r="B22" s="102" t="s">
        <v>39</v>
      </c>
      <c r="C22" s="112" t="s">
        <v>38</v>
      </c>
      <c r="D22" s="117" t="s">
        <v>38</v>
      </c>
      <c r="E22" s="112" t="s">
        <v>38</v>
      </c>
      <c r="F22" s="117" t="s">
        <v>38</v>
      </c>
      <c r="G22" s="112" t="s">
        <v>38</v>
      </c>
      <c r="H22" s="117" t="s">
        <v>38</v>
      </c>
      <c r="I22" s="112" t="s">
        <v>38</v>
      </c>
      <c r="J22" s="117" t="s">
        <v>38</v>
      </c>
      <c r="K22" s="112" t="s">
        <v>38</v>
      </c>
      <c r="L22" s="117" t="s">
        <v>38</v>
      </c>
      <c r="M22" s="112" t="s">
        <v>38</v>
      </c>
      <c r="N22" s="117" t="s">
        <v>38</v>
      </c>
      <c r="O22" s="112" t="s">
        <v>38</v>
      </c>
      <c r="P22" s="117"/>
      <c r="Q22" s="112"/>
      <c r="R22" s="117" t="s">
        <v>38</v>
      </c>
      <c r="S22" s="112"/>
      <c r="T22" s="117"/>
      <c r="U22" s="112" t="s">
        <v>38</v>
      </c>
      <c r="V22" s="117"/>
      <c r="W22" s="112"/>
      <c r="X22" s="118">
        <v>0.81</v>
      </c>
      <c r="Y22" s="152"/>
      <c r="Z22" s="170"/>
      <c r="AA22" s="182" t="s">
        <v>38</v>
      </c>
      <c r="AB22" s="170"/>
      <c r="AC22" s="182"/>
      <c r="AD22" s="170" t="s">
        <v>38</v>
      </c>
      <c r="AE22" s="211"/>
      <c r="AF22" s="196"/>
      <c r="AG22" s="204"/>
      <c r="AH22" s="230"/>
      <c r="AI22" s="211" t="s">
        <v>38</v>
      </c>
      <c r="AJ22" s="224"/>
      <c r="AK22" s="211"/>
      <c r="AL22" s="191" t="s">
        <v>38</v>
      </c>
      <c r="AM22" s="211"/>
      <c r="AN22" s="191"/>
      <c r="AO22" s="211" t="s">
        <v>38</v>
      </c>
      <c r="AP22" s="191"/>
      <c r="AQ22" s="211"/>
      <c r="AR22" s="191"/>
      <c r="AS22" s="119"/>
      <c r="AT22" s="143"/>
    </row>
    <row r="23" spans="1:53" s="101" customFormat="1" x14ac:dyDescent="0.25">
      <c r="A23" s="106"/>
      <c r="B23" s="103" t="s">
        <v>61</v>
      </c>
      <c r="C23" s="111" t="s">
        <v>38</v>
      </c>
      <c r="D23" s="115" t="s">
        <v>38</v>
      </c>
      <c r="E23" s="111" t="s">
        <v>38</v>
      </c>
      <c r="F23" s="115" t="s">
        <v>38</v>
      </c>
      <c r="G23" s="111" t="s">
        <v>38</v>
      </c>
      <c r="H23" s="115" t="s">
        <v>38</v>
      </c>
      <c r="I23" s="111" t="s">
        <v>38</v>
      </c>
      <c r="J23" s="115" t="s">
        <v>38</v>
      </c>
      <c r="K23" s="111" t="s">
        <v>38</v>
      </c>
      <c r="L23" s="115" t="s">
        <v>38</v>
      </c>
      <c r="M23" s="111" t="s">
        <v>38</v>
      </c>
      <c r="N23" s="115" t="s">
        <v>38</v>
      </c>
      <c r="O23" s="111" t="s">
        <v>38</v>
      </c>
      <c r="P23" s="115"/>
      <c r="Q23" s="111"/>
      <c r="R23" s="115" t="s">
        <v>38</v>
      </c>
      <c r="S23" s="111"/>
      <c r="T23" s="115"/>
      <c r="U23" s="111" t="s">
        <v>38</v>
      </c>
      <c r="V23" s="115"/>
      <c r="W23" s="103"/>
      <c r="X23" s="115" t="s">
        <v>38</v>
      </c>
      <c r="Y23" s="151"/>
      <c r="Z23" s="166"/>
      <c r="AA23" s="181" t="s">
        <v>38</v>
      </c>
      <c r="AB23" s="166"/>
      <c r="AC23" s="181"/>
      <c r="AD23" s="166" t="s">
        <v>38</v>
      </c>
      <c r="AE23" s="209"/>
      <c r="AF23" s="197"/>
      <c r="AG23" s="205"/>
      <c r="AH23" s="227"/>
      <c r="AI23" s="209" t="s">
        <v>38</v>
      </c>
      <c r="AJ23" s="221"/>
      <c r="AK23" s="209"/>
      <c r="AL23" s="190" t="s">
        <v>38</v>
      </c>
      <c r="AM23" s="209"/>
      <c r="AN23" s="190"/>
      <c r="AO23" s="209" t="s">
        <v>38</v>
      </c>
      <c r="AP23" s="190"/>
      <c r="AQ23" s="209"/>
      <c r="AR23" s="190"/>
      <c r="AS23" s="149"/>
      <c r="AT23" s="142"/>
      <c r="AU23" s="116"/>
      <c r="AV23" s="116"/>
      <c r="AW23" s="116"/>
      <c r="AX23" s="116"/>
      <c r="AY23" s="116"/>
      <c r="AZ23" s="116"/>
      <c r="BA23" s="116"/>
    </row>
    <row r="24" spans="1:53" x14ac:dyDescent="0.25">
      <c r="A24" s="108"/>
      <c r="B24" s="102"/>
      <c r="C24" s="112"/>
      <c r="D24" s="117"/>
      <c r="E24" s="112"/>
      <c r="F24" s="117"/>
      <c r="G24" s="112"/>
      <c r="H24" s="117"/>
      <c r="I24" s="112"/>
      <c r="J24" s="117"/>
      <c r="K24" s="112"/>
      <c r="L24" s="117"/>
      <c r="M24" s="112"/>
      <c r="N24" s="117"/>
      <c r="O24" s="112"/>
      <c r="P24" s="117"/>
      <c r="Q24" s="112"/>
      <c r="R24" s="117"/>
      <c r="S24" s="112"/>
      <c r="T24" s="117"/>
      <c r="U24" s="112"/>
      <c r="V24" s="117"/>
      <c r="W24" s="112"/>
      <c r="X24" s="117"/>
      <c r="Y24" s="152"/>
      <c r="Z24" s="170"/>
      <c r="AA24" s="182"/>
      <c r="AB24" s="170"/>
      <c r="AC24" s="182"/>
      <c r="AD24" s="170"/>
      <c r="AE24" s="211"/>
      <c r="AF24" s="196"/>
      <c r="AG24" s="204"/>
      <c r="AH24" s="230"/>
      <c r="AI24" s="211"/>
      <c r="AJ24" s="224"/>
      <c r="AK24" s="211"/>
      <c r="AL24" s="191"/>
      <c r="AM24" s="211"/>
      <c r="AN24" s="191"/>
      <c r="AO24" s="211"/>
      <c r="AP24" s="191"/>
      <c r="AQ24" s="211"/>
      <c r="AR24" s="191"/>
      <c r="AS24" s="119"/>
      <c r="AT24" s="143"/>
    </row>
    <row r="25" spans="1:53" ht="15.75" thickBot="1" x14ac:dyDescent="0.3">
      <c r="A25" s="297"/>
      <c r="B25" s="298" t="s">
        <v>60</v>
      </c>
      <c r="C25" s="306">
        <f t="shared" ref="C25:U25" si="6">(0/10)+(C16/2000)+(0/10)+(C17/10)</f>
        <v>0.2858</v>
      </c>
      <c r="D25" s="306">
        <f t="shared" si="6"/>
        <v>0.28854500000000005</v>
      </c>
      <c r="E25" s="306">
        <f t="shared" si="6"/>
        <v>0.26534000000000002</v>
      </c>
      <c r="F25" s="306">
        <f t="shared" si="6"/>
        <v>0.27145000000000002</v>
      </c>
      <c r="G25" s="306">
        <f t="shared" si="6"/>
        <v>0.31159999999999999</v>
      </c>
      <c r="H25" s="306">
        <f t="shared" si="6"/>
        <v>0.29154999999999998</v>
      </c>
      <c r="I25" s="306">
        <f t="shared" si="6"/>
        <v>0.27135000000000004</v>
      </c>
      <c r="J25" s="306">
        <f t="shared" si="6"/>
        <v>0.29159999999999997</v>
      </c>
      <c r="K25" s="306">
        <f t="shared" si="6"/>
        <v>0.29159999999999997</v>
      </c>
      <c r="L25" s="306">
        <f t="shared" si="6"/>
        <v>0.30164999999999997</v>
      </c>
      <c r="M25" s="306">
        <f t="shared" si="6"/>
        <v>0.29154999999999998</v>
      </c>
      <c r="N25" s="306">
        <f t="shared" si="6"/>
        <v>0.27145000000000002</v>
      </c>
      <c r="O25" s="306">
        <f t="shared" si="6"/>
        <v>0.26140000000000002</v>
      </c>
      <c r="P25" s="306"/>
      <c r="Q25" s="306"/>
      <c r="R25" s="306">
        <f t="shared" si="6"/>
        <v>0.28119999999999995</v>
      </c>
      <c r="S25" s="306"/>
      <c r="T25" s="306"/>
      <c r="U25" s="306">
        <f t="shared" si="6"/>
        <v>0.30135000000000001</v>
      </c>
      <c r="V25" s="306"/>
      <c r="W25" s="306"/>
      <c r="X25" s="306">
        <f t="shared" ref="X25:AI25" si="7">(0/10)+(X16/2000)+(0/10)+(X17/10)</f>
        <v>0.39169999999999999</v>
      </c>
      <c r="Y25" s="306"/>
      <c r="Z25" s="306"/>
      <c r="AA25" s="306">
        <f t="shared" si="7"/>
        <v>0.32114999999999999</v>
      </c>
      <c r="AB25" s="306"/>
      <c r="AC25" s="306"/>
      <c r="AD25" s="306">
        <f t="shared" si="7"/>
        <v>0.35164999999999996</v>
      </c>
      <c r="AE25" s="306"/>
      <c r="AF25" s="306"/>
      <c r="AG25" s="306"/>
      <c r="AH25" s="306"/>
      <c r="AI25" s="306">
        <f t="shared" si="7"/>
        <v>0.31124999999999997</v>
      </c>
      <c r="AJ25" s="306"/>
      <c r="AK25" s="306"/>
      <c r="AL25" s="306">
        <f>(0/10)+(AL16/2000)+(0/10)+(AL17/10)</f>
        <v>0.33134999999999998</v>
      </c>
      <c r="AM25" s="306"/>
      <c r="AN25" s="306"/>
      <c r="AO25" s="306">
        <f t="shared" ref="AO25" si="8">(0/10)+(AO16/2000)+(0/10)+(AO17/10)</f>
        <v>0.31140000000000001</v>
      </c>
      <c r="AP25" s="303"/>
      <c r="AQ25" s="303"/>
      <c r="AR25" s="303"/>
      <c r="AS25" s="119"/>
      <c r="AT25" s="307">
        <f>AVERAGE(C25:AR25)</f>
        <v>0.29980642857142864</v>
      </c>
    </row>
    <row r="26" spans="1:53" s="137" customFormat="1" ht="15.75" thickBot="1" x14ac:dyDescent="0.3">
      <c r="A26" s="133"/>
      <c r="B26" s="132" t="s">
        <v>41</v>
      </c>
      <c r="C26" s="134">
        <f>SUM(C17:C22)</f>
        <v>15.02</v>
      </c>
      <c r="D26" s="134">
        <f t="shared" ref="D26:K26" si="9">SUM(D17:D22)</f>
        <v>13.26</v>
      </c>
      <c r="E26" s="134">
        <f t="shared" si="9"/>
        <v>14.14</v>
      </c>
      <c r="F26" s="134">
        <f t="shared" si="9"/>
        <v>12.9</v>
      </c>
      <c r="G26" s="134">
        <f t="shared" si="9"/>
        <v>14.6</v>
      </c>
      <c r="H26" s="134">
        <f t="shared" si="9"/>
        <v>13.9</v>
      </c>
      <c r="I26" s="134">
        <f t="shared" si="9"/>
        <v>13.7</v>
      </c>
      <c r="J26" s="134">
        <f t="shared" si="9"/>
        <v>14.899999999999999</v>
      </c>
      <c r="K26" s="134">
        <f t="shared" si="9"/>
        <v>14</v>
      </c>
      <c r="L26" s="134">
        <f>SUM(L17:L22)</f>
        <v>15.5</v>
      </c>
      <c r="M26" s="134">
        <f t="shared" ref="M26:O26" si="10">SUM(M17:M22)</f>
        <v>15</v>
      </c>
      <c r="N26" s="134">
        <f t="shared" si="10"/>
        <v>14.899999999999999</v>
      </c>
      <c r="O26" s="134">
        <f t="shared" si="10"/>
        <v>14.5</v>
      </c>
      <c r="P26" s="134"/>
      <c r="Q26" s="134"/>
      <c r="R26" s="134">
        <f>SUM(R17:R22)-R18</f>
        <v>11.5</v>
      </c>
      <c r="S26" s="134"/>
      <c r="T26" s="134"/>
      <c r="U26" s="134">
        <f>SUM(U17:U22)</f>
        <v>13.799999999999999</v>
      </c>
      <c r="V26" s="134"/>
      <c r="W26" s="134"/>
      <c r="X26" s="134">
        <f>SUM(X17:X22)-X22</f>
        <v>18.8</v>
      </c>
      <c r="Y26" s="155"/>
      <c r="Z26" s="173"/>
      <c r="AA26" s="173">
        <f>SUM(AA17:AA23)</f>
        <v>15.5</v>
      </c>
      <c r="AB26" s="173"/>
      <c r="AC26" s="173"/>
      <c r="AD26" s="173">
        <f>SUM(AD17:AD23)</f>
        <v>15.7</v>
      </c>
      <c r="AE26" s="146"/>
      <c r="AF26" s="202"/>
      <c r="AG26" s="202"/>
      <c r="AH26" s="173"/>
      <c r="AI26" s="146">
        <f>SUM(AI17:AI24)</f>
        <v>15.8</v>
      </c>
      <c r="AJ26" s="146"/>
      <c r="AK26" s="146"/>
      <c r="AL26" s="241">
        <f>SUM(AL17:AL20)</f>
        <v>19.399999999999999</v>
      </c>
      <c r="AM26" s="241"/>
      <c r="AN26" s="241"/>
      <c r="AO26" s="241">
        <f>SUM(AO17:AO20)</f>
        <v>17.5</v>
      </c>
      <c r="AP26" s="241"/>
      <c r="AQ26" s="241"/>
      <c r="AR26" s="241"/>
      <c r="AS26" s="119"/>
      <c r="AT26" s="148">
        <f>AVERAGE(C26:AR26)</f>
        <v>14.967619047619049</v>
      </c>
      <c r="AU26" s="136"/>
      <c r="AV26" s="136"/>
      <c r="AW26" s="136"/>
      <c r="AX26" s="136"/>
      <c r="AY26" s="136"/>
      <c r="AZ26" s="136"/>
      <c r="BA26" s="136"/>
    </row>
    <row r="27" spans="1:53" ht="15.75" thickBot="1" x14ac:dyDescent="0.3">
      <c r="AS27" s="119"/>
    </row>
    <row r="28" spans="1:53" x14ac:dyDescent="0.25">
      <c r="A28" s="104" t="s">
        <v>5</v>
      </c>
      <c r="B28" s="105"/>
      <c r="C28" s="110"/>
      <c r="D28" s="114"/>
      <c r="E28" s="110"/>
      <c r="F28" s="114"/>
      <c r="G28" s="110"/>
      <c r="H28" s="114"/>
      <c r="I28" s="110"/>
      <c r="J28" s="114"/>
      <c r="K28" s="110"/>
      <c r="L28" s="114"/>
      <c r="M28" s="110"/>
      <c r="N28" s="114"/>
      <c r="O28" s="110"/>
      <c r="P28" s="114"/>
      <c r="Q28" s="110"/>
      <c r="R28" s="114"/>
      <c r="S28" s="110"/>
      <c r="T28" s="114"/>
      <c r="U28" s="110"/>
      <c r="V28" s="114"/>
      <c r="W28" s="110"/>
      <c r="X28" s="114"/>
      <c r="Y28" s="150"/>
      <c r="Z28" s="165"/>
      <c r="AA28" s="180"/>
      <c r="AB28" s="165"/>
      <c r="AC28" s="180"/>
      <c r="AD28" s="165"/>
      <c r="AE28" s="208"/>
      <c r="AF28" s="196"/>
      <c r="AG28" s="204"/>
      <c r="AH28" s="226"/>
      <c r="AI28" s="208"/>
      <c r="AJ28" s="220"/>
      <c r="AK28" s="208"/>
      <c r="AL28" s="189"/>
      <c r="AM28" s="208"/>
      <c r="AN28" s="189"/>
      <c r="AO28" s="208"/>
      <c r="AP28" s="189"/>
      <c r="AQ28" s="208"/>
      <c r="AR28" s="189"/>
      <c r="AS28" s="119"/>
      <c r="AT28" s="147" t="s">
        <v>46</v>
      </c>
    </row>
    <row r="29" spans="1:53" s="101" customFormat="1" x14ac:dyDescent="0.25">
      <c r="A29" s="106"/>
      <c r="B29" s="103" t="s">
        <v>43</v>
      </c>
      <c r="C29" s="111">
        <v>1.79</v>
      </c>
      <c r="D29" s="115">
        <v>1.6</v>
      </c>
      <c r="E29" s="111"/>
      <c r="F29" s="115">
        <v>1.6</v>
      </c>
      <c r="G29" s="111"/>
      <c r="H29" s="115"/>
      <c r="I29" s="111">
        <v>1.9</v>
      </c>
      <c r="J29" s="115"/>
      <c r="K29" s="111"/>
      <c r="L29" s="115">
        <v>2</v>
      </c>
      <c r="M29" s="111"/>
      <c r="N29" s="115"/>
      <c r="O29" s="111"/>
      <c r="P29" s="115">
        <v>1.5</v>
      </c>
      <c r="Q29" s="111"/>
      <c r="R29" s="115">
        <v>1.4</v>
      </c>
      <c r="S29" s="111"/>
      <c r="T29" s="115"/>
      <c r="U29" s="111">
        <v>1.3</v>
      </c>
      <c r="V29" s="115"/>
      <c r="W29" s="111"/>
      <c r="X29" s="115"/>
      <c r="Y29" s="151"/>
      <c r="Z29" s="166"/>
      <c r="AA29" s="181"/>
      <c r="AB29" s="166"/>
      <c r="AC29" s="181"/>
      <c r="AD29" s="166"/>
      <c r="AE29" s="209"/>
      <c r="AF29" s="197"/>
      <c r="AG29" s="205"/>
      <c r="AH29" s="227"/>
      <c r="AI29" s="209">
        <v>1.4</v>
      </c>
      <c r="AJ29" s="221"/>
      <c r="AK29" s="209"/>
      <c r="AL29" s="190"/>
      <c r="AM29" s="209"/>
      <c r="AN29" s="190"/>
      <c r="AO29" s="209"/>
      <c r="AP29" s="190"/>
      <c r="AQ29" s="209"/>
      <c r="AR29" s="190"/>
      <c r="AS29" s="149"/>
      <c r="AT29" s="142"/>
      <c r="AU29" s="116"/>
      <c r="AV29" s="116"/>
      <c r="AW29" s="116"/>
      <c r="AX29" s="116"/>
      <c r="AY29" s="116"/>
      <c r="AZ29" s="116"/>
      <c r="BA29" s="116"/>
    </row>
    <row r="30" spans="1:53" x14ac:dyDescent="0.25">
      <c r="A30" s="107"/>
      <c r="B30" s="102" t="s">
        <v>33</v>
      </c>
      <c r="C30" s="112">
        <v>1.99</v>
      </c>
      <c r="D30" s="117">
        <v>1.96</v>
      </c>
      <c r="E30" s="112"/>
      <c r="F30" s="118">
        <v>1.8</v>
      </c>
      <c r="G30" s="112"/>
      <c r="H30" s="117"/>
      <c r="I30" s="112">
        <v>4.7</v>
      </c>
      <c r="J30" s="117"/>
      <c r="K30" s="112"/>
      <c r="L30" s="117">
        <v>2.4</v>
      </c>
      <c r="M30" s="112"/>
      <c r="N30" s="117"/>
      <c r="O30" s="112"/>
      <c r="P30" s="117">
        <v>1.9</v>
      </c>
      <c r="Q30" s="112"/>
      <c r="R30" s="117">
        <v>2.8</v>
      </c>
      <c r="S30" s="112"/>
      <c r="T30" s="117"/>
      <c r="U30" s="112">
        <v>2.7</v>
      </c>
      <c r="V30" s="117"/>
      <c r="W30" s="112"/>
      <c r="X30" s="117"/>
      <c r="Y30" s="152"/>
      <c r="Z30" s="170"/>
      <c r="AA30" s="182"/>
      <c r="AB30" s="170"/>
      <c r="AC30" s="182"/>
      <c r="AD30" s="170"/>
      <c r="AE30" s="211"/>
      <c r="AF30" s="196"/>
      <c r="AG30" s="204"/>
      <c r="AH30" s="230"/>
      <c r="AI30" s="211">
        <v>2.2000000000000002</v>
      </c>
      <c r="AJ30" s="224"/>
      <c r="AK30" s="211"/>
      <c r="AL30" s="283"/>
      <c r="AM30" s="210"/>
      <c r="AN30" s="283"/>
      <c r="AO30" s="210"/>
      <c r="AP30" s="283"/>
      <c r="AQ30" s="210"/>
      <c r="AR30" s="283"/>
      <c r="AS30" s="119"/>
      <c r="AT30" s="143"/>
    </row>
    <row r="31" spans="1:53" x14ac:dyDescent="0.25">
      <c r="A31" s="107"/>
      <c r="B31" s="102" t="s">
        <v>34</v>
      </c>
      <c r="C31" s="113">
        <v>0.93400000000000005</v>
      </c>
      <c r="D31" s="118">
        <v>0.98699999999999999</v>
      </c>
      <c r="E31" s="112"/>
      <c r="F31" s="118">
        <v>0.96</v>
      </c>
      <c r="G31" s="112"/>
      <c r="H31" s="117"/>
      <c r="I31" s="112">
        <v>2.1</v>
      </c>
      <c r="J31" s="117"/>
      <c r="K31" s="112"/>
      <c r="L31" s="118">
        <v>1.3</v>
      </c>
      <c r="M31" s="112"/>
      <c r="N31" s="117"/>
      <c r="O31" s="112"/>
      <c r="P31" s="118">
        <v>0.75</v>
      </c>
      <c r="Q31" s="112"/>
      <c r="R31" s="118">
        <v>0.72</v>
      </c>
      <c r="S31" s="112"/>
      <c r="T31" s="117"/>
      <c r="U31" s="113">
        <v>0.84</v>
      </c>
      <c r="V31" s="117"/>
      <c r="W31" s="112"/>
      <c r="X31" s="117"/>
      <c r="Y31" s="152"/>
      <c r="Z31" s="170"/>
      <c r="AA31" s="182"/>
      <c r="AB31" s="170"/>
      <c r="AC31" s="182"/>
      <c r="AD31" s="170"/>
      <c r="AE31" s="211"/>
      <c r="AF31" s="196"/>
      <c r="AG31" s="204"/>
      <c r="AH31" s="230"/>
      <c r="AI31" s="212">
        <v>1.1000000000000001</v>
      </c>
      <c r="AJ31" s="224"/>
      <c r="AK31" s="211"/>
      <c r="AL31" s="284"/>
      <c r="AM31" s="282"/>
      <c r="AN31" s="284"/>
      <c r="AO31" s="282"/>
      <c r="AP31" s="284"/>
      <c r="AQ31" s="282"/>
      <c r="AR31" s="284"/>
      <c r="AS31" s="119"/>
      <c r="AT31" s="143"/>
    </row>
    <row r="32" spans="1:53" s="124" customFormat="1" x14ac:dyDescent="0.25">
      <c r="A32" s="120"/>
      <c r="B32" s="121" t="s">
        <v>35</v>
      </c>
      <c r="C32" s="122">
        <v>2.85</v>
      </c>
      <c r="D32" s="122">
        <v>2.67</v>
      </c>
      <c r="E32" s="122"/>
      <c r="F32" s="122">
        <v>2.6</v>
      </c>
      <c r="G32" s="122"/>
      <c r="H32" s="122"/>
      <c r="I32" s="122">
        <v>5.7</v>
      </c>
      <c r="J32" s="122"/>
      <c r="K32" s="122"/>
      <c r="L32" s="122">
        <v>3.5</v>
      </c>
      <c r="M32" s="122"/>
      <c r="N32" s="122"/>
      <c r="O32" s="122"/>
      <c r="P32" s="122">
        <v>2.5</v>
      </c>
      <c r="Q32" s="122"/>
      <c r="R32" s="122">
        <v>3.2</v>
      </c>
      <c r="S32" s="122"/>
      <c r="T32" s="122"/>
      <c r="U32" s="122">
        <v>2.8</v>
      </c>
      <c r="V32" s="122"/>
      <c r="W32" s="122"/>
      <c r="X32" s="122"/>
      <c r="Y32" s="153"/>
      <c r="Z32" s="168"/>
      <c r="AA32" s="168"/>
      <c r="AB32" s="168"/>
      <c r="AC32" s="168"/>
      <c r="AD32" s="168"/>
      <c r="AE32" s="157"/>
      <c r="AF32" s="200"/>
      <c r="AG32" s="200"/>
      <c r="AH32" s="168"/>
      <c r="AI32" s="157">
        <v>3.3</v>
      </c>
      <c r="AJ32" s="157"/>
      <c r="AK32" s="157"/>
      <c r="AL32" s="157"/>
      <c r="AM32" s="157"/>
      <c r="AN32" s="157"/>
      <c r="AO32" s="157"/>
      <c r="AP32" s="157"/>
      <c r="AQ32" s="157"/>
      <c r="AR32" s="157"/>
      <c r="AS32" s="119"/>
      <c r="AT32" s="144">
        <f>AVERAGE(C32:AR32)</f>
        <v>3.2355555555555555</v>
      </c>
      <c r="AU32" s="123"/>
      <c r="AV32" s="123"/>
      <c r="AW32" s="123"/>
      <c r="AX32" s="123"/>
      <c r="AY32" s="123"/>
      <c r="AZ32" s="123"/>
      <c r="BA32" s="123"/>
    </row>
    <row r="33" spans="1:53" s="130" customFormat="1" x14ac:dyDescent="0.25">
      <c r="A33" s="125"/>
      <c r="B33" s="126" t="s">
        <v>36</v>
      </c>
      <c r="C33" s="127">
        <v>2.08</v>
      </c>
      <c r="D33" s="127">
        <v>2.0099999999999998</v>
      </c>
      <c r="E33" s="127"/>
      <c r="F33" s="127">
        <v>2</v>
      </c>
      <c r="G33" s="127"/>
      <c r="H33" s="127"/>
      <c r="I33" s="127">
        <v>4.5</v>
      </c>
      <c r="J33" s="127"/>
      <c r="K33" s="127"/>
      <c r="L33" s="127">
        <v>2.5</v>
      </c>
      <c r="M33" s="127"/>
      <c r="N33" s="127"/>
      <c r="O33" s="127"/>
      <c r="P33" s="131">
        <v>1.7</v>
      </c>
      <c r="Q33" s="127"/>
      <c r="R33" s="127">
        <v>2.4</v>
      </c>
      <c r="S33" s="127"/>
      <c r="T33" s="127"/>
      <c r="U33" s="127">
        <v>2.5</v>
      </c>
      <c r="V33" s="127"/>
      <c r="W33" s="127"/>
      <c r="X33" s="127"/>
      <c r="Y33" s="154"/>
      <c r="Z33" s="169"/>
      <c r="AA33" s="169"/>
      <c r="AB33" s="169"/>
      <c r="AC33" s="169"/>
      <c r="AD33" s="169"/>
      <c r="AE33" s="158"/>
      <c r="AF33" s="201"/>
      <c r="AG33" s="201"/>
      <c r="AH33" s="169"/>
      <c r="AI33" s="158">
        <v>2.6</v>
      </c>
      <c r="AJ33" s="158"/>
      <c r="AK33" s="158"/>
      <c r="AL33" s="158"/>
      <c r="AM33" s="158"/>
      <c r="AN33" s="158"/>
      <c r="AO33" s="158"/>
      <c r="AP33" s="158"/>
      <c r="AQ33" s="158"/>
      <c r="AR33" s="158"/>
      <c r="AS33" s="119"/>
      <c r="AT33" s="145">
        <f>AVERAGE(C33:AR33)</f>
        <v>2.4766666666666666</v>
      </c>
      <c r="AU33" s="129"/>
      <c r="AV33" s="129"/>
      <c r="AW33" s="129"/>
      <c r="AX33" s="129"/>
      <c r="AY33" s="129"/>
      <c r="AZ33" s="129"/>
      <c r="BA33" s="129"/>
    </row>
    <row r="34" spans="1:53" x14ac:dyDescent="0.25">
      <c r="A34" s="107"/>
      <c r="B34" s="102" t="s">
        <v>37</v>
      </c>
      <c r="C34" s="112" t="s">
        <v>38</v>
      </c>
      <c r="D34" s="117" t="s">
        <v>38</v>
      </c>
      <c r="E34" s="112"/>
      <c r="F34" s="117" t="s">
        <v>38</v>
      </c>
      <c r="G34" s="112"/>
      <c r="H34" s="117"/>
      <c r="I34" s="112" t="s">
        <v>38</v>
      </c>
      <c r="J34" s="117"/>
      <c r="K34" s="112"/>
      <c r="L34" s="117" t="s">
        <v>38</v>
      </c>
      <c r="M34" s="112"/>
      <c r="N34" s="117"/>
      <c r="O34" s="112"/>
      <c r="P34" s="117" t="s">
        <v>38</v>
      </c>
      <c r="Q34" s="112"/>
      <c r="R34" s="117" t="s">
        <v>38</v>
      </c>
      <c r="S34" s="112"/>
      <c r="T34" s="117"/>
      <c r="U34" s="112" t="s">
        <v>38</v>
      </c>
      <c r="V34" s="117"/>
      <c r="W34" s="112"/>
      <c r="X34" s="117"/>
      <c r="Y34" s="152"/>
      <c r="Z34" s="170"/>
      <c r="AA34" s="182"/>
      <c r="AB34" s="170"/>
      <c r="AC34" s="182"/>
      <c r="AD34" s="170"/>
      <c r="AE34" s="211"/>
      <c r="AF34" s="196"/>
      <c r="AG34" s="204"/>
      <c r="AH34" s="230"/>
      <c r="AI34" s="211" t="s">
        <v>38</v>
      </c>
      <c r="AJ34" s="224"/>
      <c r="AK34" s="211"/>
      <c r="AL34" s="191"/>
      <c r="AM34" s="211"/>
      <c r="AN34" s="191"/>
      <c r="AO34" s="211"/>
      <c r="AP34" s="191"/>
      <c r="AQ34" s="211"/>
      <c r="AR34" s="191"/>
      <c r="AS34" s="119"/>
      <c r="AT34" s="143"/>
    </row>
    <row r="35" spans="1:53" x14ac:dyDescent="0.25">
      <c r="A35" s="107"/>
      <c r="B35" s="102" t="s">
        <v>39</v>
      </c>
      <c r="C35" s="112" t="s">
        <v>38</v>
      </c>
      <c r="D35" s="117" t="s">
        <v>38</v>
      </c>
      <c r="E35" s="112"/>
      <c r="F35" s="117" t="s">
        <v>38</v>
      </c>
      <c r="G35" s="112"/>
      <c r="H35" s="117"/>
      <c r="I35" s="112" t="s">
        <v>38</v>
      </c>
      <c r="J35" s="117"/>
      <c r="K35" s="112"/>
      <c r="L35" s="117" t="s">
        <v>38</v>
      </c>
      <c r="M35" s="112"/>
      <c r="N35" s="117"/>
      <c r="O35" s="112"/>
      <c r="P35" s="117" t="s">
        <v>38</v>
      </c>
      <c r="Q35" s="112"/>
      <c r="R35" s="117" t="s">
        <v>38</v>
      </c>
      <c r="S35" s="112"/>
      <c r="T35" s="117"/>
      <c r="U35" s="112" t="s">
        <v>38</v>
      </c>
      <c r="V35" s="117"/>
      <c r="W35" s="112"/>
      <c r="X35" s="117"/>
      <c r="Y35" s="152"/>
      <c r="Z35" s="170"/>
      <c r="AA35" s="182"/>
      <c r="AB35" s="170"/>
      <c r="AC35" s="182"/>
      <c r="AD35" s="170"/>
      <c r="AE35" s="211"/>
      <c r="AF35" s="196"/>
      <c r="AG35" s="204"/>
      <c r="AH35" s="230"/>
      <c r="AI35" s="211" t="s">
        <v>38</v>
      </c>
      <c r="AJ35" s="224"/>
      <c r="AK35" s="211"/>
      <c r="AL35" s="191"/>
      <c r="AM35" s="211"/>
      <c r="AN35" s="191"/>
      <c r="AO35" s="211"/>
      <c r="AP35" s="191"/>
      <c r="AQ35" s="211"/>
      <c r="AR35" s="191"/>
      <c r="AS35" s="119"/>
      <c r="AT35" s="143"/>
    </row>
    <row r="36" spans="1:53" s="101" customFormat="1" x14ac:dyDescent="0.25">
      <c r="A36" s="106"/>
      <c r="B36" s="103" t="s">
        <v>61</v>
      </c>
      <c r="C36" s="111" t="s">
        <v>38</v>
      </c>
      <c r="D36" s="115" t="s">
        <v>38</v>
      </c>
      <c r="E36" s="111"/>
      <c r="F36" s="115" t="s">
        <v>38</v>
      </c>
      <c r="G36" s="111"/>
      <c r="H36" s="115"/>
      <c r="I36" s="111" t="s">
        <v>38</v>
      </c>
      <c r="J36" s="115"/>
      <c r="K36" s="111"/>
      <c r="L36" s="115" t="s">
        <v>38</v>
      </c>
      <c r="M36" s="111"/>
      <c r="N36" s="115"/>
      <c r="O36" s="111"/>
      <c r="P36" s="115" t="s">
        <v>38</v>
      </c>
      <c r="Q36" s="111"/>
      <c r="R36" s="115" t="s">
        <v>38</v>
      </c>
      <c r="S36" s="111"/>
      <c r="T36" s="115"/>
      <c r="U36" s="111" t="s">
        <v>38</v>
      </c>
      <c r="V36" s="115"/>
      <c r="W36" s="111"/>
      <c r="X36" s="115"/>
      <c r="Y36" s="151"/>
      <c r="Z36" s="166"/>
      <c r="AA36" s="181"/>
      <c r="AB36" s="166"/>
      <c r="AC36" s="181"/>
      <c r="AD36" s="166"/>
      <c r="AE36" s="209"/>
      <c r="AF36" s="197"/>
      <c r="AG36" s="205"/>
      <c r="AH36" s="227"/>
      <c r="AI36" s="209" t="s">
        <v>38</v>
      </c>
      <c r="AJ36" s="221"/>
      <c r="AK36" s="209"/>
      <c r="AL36" s="190"/>
      <c r="AM36" s="209"/>
      <c r="AN36" s="190"/>
      <c r="AO36" s="209"/>
      <c r="AP36" s="190"/>
      <c r="AQ36" s="209"/>
      <c r="AR36" s="190"/>
      <c r="AS36" s="149"/>
      <c r="AT36" s="142"/>
      <c r="AU36" s="116"/>
      <c r="AV36" s="116"/>
      <c r="AW36" s="116"/>
      <c r="AX36" s="116"/>
      <c r="AY36" s="116"/>
      <c r="AZ36" s="116"/>
      <c r="BA36" s="116"/>
    </row>
    <row r="37" spans="1:53" x14ac:dyDescent="0.25">
      <c r="A37" s="108"/>
      <c r="B37" s="102"/>
      <c r="C37" s="112"/>
      <c r="D37" s="117"/>
      <c r="E37" s="112"/>
      <c r="F37" s="117"/>
      <c r="G37" s="112"/>
      <c r="H37" s="117"/>
      <c r="I37" s="112"/>
      <c r="J37" s="117"/>
      <c r="K37" s="112"/>
      <c r="L37" s="117"/>
      <c r="M37" s="112"/>
      <c r="N37" s="117"/>
      <c r="O37" s="112"/>
      <c r="P37" s="117"/>
      <c r="Q37" s="112"/>
      <c r="R37" s="117"/>
      <c r="S37" s="112"/>
      <c r="T37" s="117"/>
      <c r="U37" s="112"/>
      <c r="V37" s="117"/>
      <c r="W37" s="112"/>
      <c r="X37" s="117"/>
      <c r="Y37" s="152"/>
      <c r="Z37" s="170"/>
      <c r="AA37" s="182"/>
      <c r="AB37" s="170"/>
      <c r="AC37" s="182"/>
      <c r="AD37" s="170"/>
      <c r="AE37" s="211"/>
      <c r="AF37" s="196"/>
      <c r="AG37" s="204"/>
      <c r="AH37" s="230"/>
      <c r="AI37" s="211"/>
      <c r="AJ37" s="224"/>
      <c r="AK37" s="211"/>
      <c r="AL37" s="191"/>
      <c r="AM37" s="211"/>
      <c r="AN37" s="191"/>
      <c r="AO37" s="211"/>
      <c r="AP37" s="191"/>
      <c r="AQ37" s="211"/>
      <c r="AR37" s="191"/>
      <c r="AS37" s="119"/>
      <c r="AT37" s="143"/>
    </row>
    <row r="38" spans="1:53" ht="15.75" thickBot="1" x14ac:dyDescent="0.3">
      <c r="A38" s="297"/>
      <c r="B38" s="298" t="s">
        <v>60</v>
      </c>
      <c r="C38" s="308">
        <f>(0/10)+(C29/2000)+(0/10)+(C30/10)</f>
        <v>0.19989500000000002</v>
      </c>
      <c r="D38" s="308">
        <f t="shared" ref="D38:U38" si="11">(0/10)+(D29/2000)+(0/10)+(D30/10)</f>
        <v>0.1968</v>
      </c>
      <c r="E38" s="308"/>
      <c r="F38" s="308">
        <f t="shared" si="11"/>
        <v>0.18079999999999999</v>
      </c>
      <c r="G38" s="308"/>
      <c r="H38" s="308"/>
      <c r="I38" s="308">
        <f t="shared" si="11"/>
        <v>0.47095000000000004</v>
      </c>
      <c r="J38" s="308"/>
      <c r="K38" s="308"/>
      <c r="L38" s="308">
        <f t="shared" si="11"/>
        <v>0.24099999999999999</v>
      </c>
      <c r="M38" s="308"/>
      <c r="N38" s="308"/>
      <c r="O38" s="308"/>
      <c r="P38" s="308">
        <f t="shared" si="11"/>
        <v>0.19075</v>
      </c>
      <c r="Q38" s="308"/>
      <c r="R38" s="308">
        <f t="shared" si="11"/>
        <v>0.28069999999999995</v>
      </c>
      <c r="S38" s="308"/>
      <c r="T38" s="308"/>
      <c r="U38" s="308">
        <f t="shared" si="11"/>
        <v>0.27065</v>
      </c>
      <c r="V38" s="299"/>
      <c r="W38" s="299"/>
      <c r="X38" s="299"/>
      <c r="Y38" s="300"/>
      <c r="Z38" s="301"/>
      <c r="AA38" s="301"/>
      <c r="AB38" s="302"/>
      <c r="AC38" s="302"/>
      <c r="AD38" s="301"/>
      <c r="AE38" s="303"/>
      <c r="AF38" s="304"/>
      <c r="AG38" s="304"/>
      <c r="AH38" s="302"/>
      <c r="AI38" s="306">
        <f>(0/10)+(AI29/2000)+(0/10)+(AI30/10)</f>
        <v>0.22070000000000004</v>
      </c>
      <c r="AJ38" s="306"/>
      <c r="AK38" s="306"/>
      <c r="AL38" s="306"/>
      <c r="AM38" s="306"/>
      <c r="AN38" s="306"/>
      <c r="AO38" s="303"/>
      <c r="AP38" s="303"/>
      <c r="AQ38" s="303"/>
      <c r="AR38" s="303"/>
      <c r="AS38" s="119"/>
      <c r="AT38" s="307">
        <f>AVERAGE(C38:AR38)</f>
        <v>0.25024944444444441</v>
      </c>
    </row>
    <row r="39" spans="1:53" s="137" customFormat="1" ht="15.75" thickBot="1" x14ac:dyDescent="0.3">
      <c r="A39" s="133"/>
      <c r="B39" s="132" t="s">
        <v>41</v>
      </c>
      <c r="C39" s="134">
        <f>SUM(C30:C35)-C31</f>
        <v>6.92</v>
      </c>
      <c r="D39" s="134">
        <f>SUM(D30:D35)-D31</f>
        <v>6.64</v>
      </c>
      <c r="E39" s="134"/>
      <c r="F39" s="134">
        <f>SUM(F30:F35)-F30-F31</f>
        <v>4.5999999999999996</v>
      </c>
      <c r="G39" s="134"/>
      <c r="H39" s="134"/>
      <c r="I39" s="134">
        <f t="shared" ref="I39" si="12">SUM(I30:I35)</f>
        <v>17</v>
      </c>
      <c r="J39" s="134"/>
      <c r="K39" s="134"/>
      <c r="L39" s="134">
        <f>SUM(L30:L35)-L31</f>
        <v>8.3999999999999986</v>
      </c>
      <c r="M39" s="134"/>
      <c r="N39" s="134"/>
      <c r="O39" s="134"/>
      <c r="P39" s="134">
        <f>SUM(P30:P35)-P31-P33</f>
        <v>4.4000000000000004</v>
      </c>
      <c r="Q39" s="134"/>
      <c r="R39" s="134">
        <f>SUM(R30:R35)-R31</f>
        <v>8.3999999999999986</v>
      </c>
      <c r="S39" s="134"/>
      <c r="T39" s="134"/>
      <c r="U39" s="134">
        <f>SUM(U30:U35)-U31</f>
        <v>8</v>
      </c>
      <c r="V39" s="134"/>
      <c r="W39" s="134"/>
      <c r="X39" s="134"/>
      <c r="Y39" s="155"/>
      <c r="Z39" s="173"/>
      <c r="AA39" s="173"/>
      <c r="AB39" s="173"/>
      <c r="AC39" s="173"/>
      <c r="AD39" s="173"/>
      <c r="AE39" s="146"/>
      <c r="AF39" s="202"/>
      <c r="AG39" s="202"/>
      <c r="AH39" s="173"/>
      <c r="AI39" s="241">
        <f>AI30+AI32+AI33</f>
        <v>8.1</v>
      </c>
      <c r="AJ39" s="241"/>
      <c r="AK39" s="241"/>
      <c r="AL39" s="241"/>
      <c r="AM39" s="241"/>
      <c r="AN39" s="241"/>
      <c r="AO39" s="241"/>
      <c r="AP39" s="241"/>
      <c r="AQ39" s="241"/>
      <c r="AR39" s="241"/>
      <c r="AS39" s="119"/>
      <c r="AT39" s="148">
        <f>AVERAGE(C39:AR39)</f>
        <v>8.0511111111111084</v>
      </c>
      <c r="AU39" s="136"/>
      <c r="AV39" s="136"/>
      <c r="AW39" s="136"/>
      <c r="AX39" s="136"/>
      <c r="AY39" s="136"/>
      <c r="AZ39" s="136"/>
      <c r="BA39" s="136"/>
    </row>
    <row r="40" spans="1:53" ht="15.75" thickBot="1" x14ac:dyDescent="0.3">
      <c r="T40" s="119"/>
      <c r="AS40" s="119"/>
    </row>
    <row r="41" spans="1:53" x14ac:dyDescent="0.25">
      <c r="A41" s="104" t="s">
        <v>32</v>
      </c>
      <c r="B41" s="105"/>
      <c r="C41" s="110"/>
      <c r="D41" s="114"/>
      <c r="E41" s="110"/>
      <c r="F41" s="114"/>
      <c r="G41" s="110"/>
      <c r="H41" s="114"/>
      <c r="I41" s="110"/>
      <c r="J41" s="114"/>
      <c r="K41" s="110"/>
      <c r="L41" s="114"/>
      <c r="M41" s="110"/>
      <c r="N41" s="114"/>
      <c r="O41" s="110"/>
      <c r="P41" s="114"/>
      <c r="Q41" s="110"/>
      <c r="R41" s="114"/>
      <c r="S41" s="110"/>
      <c r="T41" s="114"/>
      <c r="U41" s="110"/>
      <c r="V41" s="114"/>
      <c r="W41" s="110"/>
      <c r="X41" s="114"/>
      <c r="Y41" s="150"/>
      <c r="Z41" s="165"/>
      <c r="AA41" s="180"/>
      <c r="AB41" s="165"/>
      <c r="AC41" s="180"/>
      <c r="AD41" s="165"/>
      <c r="AE41" s="208"/>
      <c r="AF41" s="196"/>
      <c r="AG41" s="196"/>
      <c r="AH41" s="165"/>
      <c r="AI41" s="208"/>
      <c r="AJ41" s="189"/>
      <c r="AK41" s="208"/>
      <c r="AL41" s="189"/>
      <c r="AM41" s="208"/>
      <c r="AN41" s="189"/>
      <c r="AO41" s="208"/>
      <c r="AP41" s="189"/>
      <c r="AQ41" s="208"/>
      <c r="AR41" s="189"/>
      <c r="AS41" s="119"/>
      <c r="AT41" s="147" t="s">
        <v>6</v>
      </c>
    </row>
    <row r="42" spans="1:53" s="101" customFormat="1" x14ac:dyDescent="0.25">
      <c r="A42" s="106"/>
      <c r="B42" s="103" t="s">
        <v>43</v>
      </c>
      <c r="C42" s="111">
        <v>2.13</v>
      </c>
      <c r="D42" s="115">
        <v>1.52</v>
      </c>
      <c r="E42" s="111">
        <v>1.89</v>
      </c>
      <c r="F42" s="115">
        <v>2</v>
      </c>
      <c r="G42" s="111"/>
      <c r="H42" s="115"/>
      <c r="I42" s="111">
        <v>2.1</v>
      </c>
      <c r="J42" s="115"/>
      <c r="K42" s="111"/>
      <c r="L42" s="115">
        <v>2.2000000000000002</v>
      </c>
      <c r="M42" s="111"/>
      <c r="N42" s="115"/>
      <c r="O42" s="111">
        <v>1.6</v>
      </c>
      <c r="P42" s="115"/>
      <c r="Q42" s="111"/>
      <c r="R42" s="115">
        <v>1.3</v>
      </c>
      <c r="S42" s="111"/>
      <c r="T42" s="115"/>
      <c r="U42" s="111">
        <v>1.7</v>
      </c>
      <c r="V42" s="115"/>
      <c r="W42" s="111"/>
      <c r="X42" s="115">
        <v>2</v>
      </c>
      <c r="Y42" s="151"/>
      <c r="Z42" s="166"/>
      <c r="AA42" s="181">
        <v>2</v>
      </c>
      <c r="AB42" s="166"/>
      <c r="AC42" s="181"/>
      <c r="AD42" s="166">
        <v>2.2000000000000002</v>
      </c>
      <c r="AE42" s="209"/>
      <c r="AF42" s="197"/>
      <c r="AG42" s="197"/>
      <c r="AH42" s="166"/>
      <c r="AI42" s="209">
        <v>1.5</v>
      </c>
      <c r="AJ42" s="190"/>
      <c r="AK42" s="209"/>
      <c r="AL42" s="190">
        <v>1.8</v>
      </c>
      <c r="AM42" s="209"/>
      <c r="AN42" s="190"/>
      <c r="AO42" s="209">
        <v>1.3</v>
      </c>
      <c r="AP42" s="190"/>
      <c r="AQ42" s="209"/>
      <c r="AR42" s="190"/>
      <c r="AS42" s="149"/>
      <c r="AT42" s="142"/>
      <c r="AU42" s="116"/>
      <c r="AV42" s="116"/>
      <c r="AW42" s="116"/>
      <c r="AX42" s="116"/>
      <c r="AY42" s="116"/>
      <c r="AZ42" s="116"/>
      <c r="BA42" s="116"/>
    </row>
    <row r="43" spans="1:53" x14ac:dyDescent="0.25">
      <c r="A43" s="107"/>
      <c r="B43" s="102" t="s">
        <v>33</v>
      </c>
      <c r="C43" s="112">
        <v>2.4300000000000002</v>
      </c>
      <c r="D43" s="118">
        <v>1.47</v>
      </c>
      <c r="E43" s="112">
        <v>1.99</v>
      </c>
      <c r="F43" s="117">
        <v>2.1</v>
      </c>
      <c r="G43" s="112"/>
      <c r="H43" s="117"/>
      <c r="I43" s="112">
        <v>2.4</v>
      </c>
      <c r="J43" s="117"/>
      <c r="K43" s="112"/>
      <c r="L43" s="117">
        <v>2.2999999999999998</v>
      </c>
      <c r="M43" s="112"/>
      <c r="N43" s="117"/>
      <c r="O43" s="113">
        <v>1.8</v>
      </c>
      <c r="P43" s="117"/>
      <c r="Q43" s="112"/>
      <c r="R43" s="117">
        <v>2.5</v>
      </c>
      <c r="S43" s="112"/>
      <c r="T43" s="117"/>
      <c r="U43" s="112">
        <v>3</v>
      </c>
      <c r="V43" s="117"/>
      <c r="W43" s="112"/>
      <c r="X43" s="117">
        <v>2.9</v>
      </c>
      <c r="Y43" s="152"/>
      <c r="Z43" s="170"/>
      <c r="AA43" s="182">
        <v>2.7</v>
      </c>
      <c r="AB43" s="170"/>
      <c r="AC43" s="182"/>
      <c r="AD43" s="170">
        <v>2.9</v>
      </c>
      <c r="AE43" s="211"/>
      <c r="AF43" s="196"/>
      <c r="AG43" s="196"/>
      <c r="AH43" s="170"/>
      <c r="AI43" s="211">
        <v>2.6</v>
      </c>
      <c r="AJ43" s="191"/>
      <c r="AK43" s="211"/>
      <c r="AL43" s="283">
        <v>2.6</v>
      </c>
      <c r="AM43" s="210"/>
      <c r="AN43" s="283"/>
      <c r="AO43" s="210">
        <v>2.2000000000000002</v>
      </c>
      <c r="AP43" s="283"/>
      <c r="AQ43" s="210"/>
      <c r="AR43" s="283"/>
      <c r="AS43" s="119"/>
      <c r="AT43" s="143"/>
    </row>
    <row r="44" spans="1:53" x14ac:dyDescent="0.25">
      <c r="A44" s="107"/>
      <c r="B44" s="102" t="s">
        <v>34</v>
      </c>
      <c r="C44" s="113">
        <v>1.57</v>
      </c>
      <c r="D44" s="118">
        <v>0.98799999999999999</v>
      </c>
      <c r="E44" s="113">
        <v>1.5</v>
      </c>
      <c r="F44" s="118">
        <v>1.5</v>
      </c>
      <c r="G44" s="112"/>
      <c r="H44" s="117"/>
      <c r="I44" s="113">
        <v>1.6</v>
      </c>
      <c r="J44" s="117"/>
      <c r="K44" s="112"/>
      <c r="L44" s="118">
        <v>1.8</v>
      </c>
      <c r="M44" s="112"/>
      <c r="N44" s="117"/>
      <c r="O44" s="113">
        <v>1.3</v>
      </c>
      <c r="P44" s="117"/>
      <c r="Q44" s="112"/>
      <c r="R44" s="118">
        <v>1.7</v>
      </c>
      <c r="S44" s="112"/>
      <c r="T44" s="117"/>
      <c r="U44" s="113">
        <v>1.6</v>
      </c>
      <c r="V44" s="117"/>
      <c r="W44" s="112"/>
      <c r="X44" s="118">
        <v>1.5</v>
      </c>
      <c r="Y44" s="152"/>
      <c r="Z44" s="170"/>
      <c r="AA44" s="183">
        <v>1.2</v>
      </c>
      <c r="AB44" s="167"/>
      <c r="AC44" s="183"/>
      <c r="AD44" s="167">
        <v>1.7</v>
      </c>
      <c r="AE44" s="212"/>
      <c r="AF44" s="203"/>
      <c r="AG44" s="203"/>
      <c r="AH44" s="167"/>
      <c r="AI44" s="212">
        <v>1.6</v>
      </c>
      <c r="AJ44" s="192"/>
      <c r="AK44" s="212"/>
      <c r="AL44" s="284">
        <v>1.6</v>
      </c>
      <c r="AM44" s="282"/>
      <c r="AN44" s="284"/>
      <c r="AO44" s="282">
        <v>1.2</v>
      </c>
      <c r="AP44" s="284"/>
      <c r="AQ44" s="282"/>
      <c r="AR44" s="284"/>
      <c r="AS44" s="119"/>
      <c r="AT44" s="143"/>
    </row>
    <row r="45" spans="1:53" s="124" customFormat="1" x14ac:dyDescent="0.25">
      <c r="A45" s="120"/>
      <c r="B45" s="121" t="s">
        <v>35</v>
      </c>
      <c r="C45" s="122">
        <v>4.91</v>
      </c>
      <c r="D45" s="122">
        <v>3.13</v>
      </c>
      <c r="E45" s="122">
        <v>3.74</v>
      </c>
      <c r="F45" s="122">
        <v>4.2</v>
      </c>
      <c r="G45" s="122"/>
      <c r="H45" s="122"/>
      <c r="I45" s="122">
        <v>5.3</v>
      </c>
      <c r="J45" s="122"/>
      <c r="K45" s="122"/>
      <c r="L45" s="122">
        <v>4.9000000000000004</v>
      </c>
      <c r="M45" s="122"/>
      <c r="N45" s="122"/>
      <c r="O45" s="122">
        <v>4</v>
      </c>
      <c r="P45" s="122"/>
      <c r="Q45" s="122"/>
      <c r="R45" s="122">
        <v>6</v>
      </c>
      <c r="S45" s="122"/>
      <c r="T45" s="122"/>
      <c r="U45" s="122">
        <v>5.3</v>
      </c>
      <c r="V45" s="122"/>
      <c r="W45" s="122"/>
      <c r="X45" s="122">
        <v>5.0999999999999996</v>
      </c>
      <c r="Y45" s="153"/>
      <c r="Z45" s="168"/>
      <c r="AA45" s="168">
        <v>3.6</v>
      </c>
      <c r="AB45" s="168"/>
      <c r="AC45" s="168"/>
      <c r="AD45" s="168">
        <v>5.0999999999999996</v>
      </c>
      <c r="AE45" s="157"/>
      <c r="AF45" s="200"/>
      <c r="AG45" s="200"/>
      <c r="AH45" s="168"/>
      <c r="AI45" s="157">
        <v>5.3</v>
      </c>
      <c r="AJ45" s="157"/>
      <c r="AK45" s="157"/>
      <c r="AL45" s="157">
        <v>5.0999999999999996</v>
      </c>
      <c r="AM45" s="157"/>
      <c r="AN45" s="157"/>
      <c r="AO45" s="157">
        <v>4.2</v>
      </c>
      <c r="AP45" s="157"/>
      <c r="AQ45" s="157"/>
      <c r="AR45" s="157"/>
      <c r="AS45" s="119"/>
      <c r="AT45" s="144">
        <f>AVERAGE(C45:AR45)</f>
        <v>4.6586666666666661</v>
      </c>
      <c r="AU45" s="123"/>
      <c r="AV45" s="123"/>
      <c r="AW45" s="123"/>
      <c r="AX45" s="123"/>
      <c r="AY45" s="123"/>
      <c r="AZ45" s="123"/>
      <c r="BA45" s="123"/>
    </row>
    <row r="46" spans="1:53" s="130" customFormat="1" x14ac:dyDescent="0.25">
      <c r="A46" s="125"/>
      <c r="B46" s="126" t="s">
        <v>36</v>
      </c>
      <c r="C46" s="127">
        <v>5.05</v>
      </c>
      <c r="D46" s="127">
        <v>3.1</v>
      </c>
      <c r="E46" s="127">
        <v>3.54</v>
      </c>
      <c r="F46" s="127">
        <v>3.7</v>
      </c>
      <c r="G46" s="127"/>
      <c r="H46" s="127"/>
      <c r="I46" s="127">
        <v>5.6</v>
      </c>
      <c r="J46" s="127"/>
      <c r="K46" s="127"/>
      <c r="L46" s="127">
        <v>4.8</v>
      </c>
      <c r="M46" s="127"/>
      <c r="N46" s="127"/>
      <c r="O46" s="127">
        <v>3.4</v>
      </c>
      <c r="P46" s="127"/>
      <c r="Q46" s="127"/>
      <c r="R46" s="127">
        <v>4.2</v>
      </c>
      <c r="S46" s="127"/>
      <c r="T46" s="127"/>
      <c r="U46" s="127">
        <v>5.7</v>
      </c>
      <c r="V46" s="127"/>
      <c r="W46" s="127"/>
      <c r="X46" s="127">
        <v>4.5</v>
      </c>
      <c r="Y46" s="154"/>
      <c r="Z46" s="169"/>
      <c r="AA46" s="169">
        <v>3.6</v>
      </c>
      <c r="AB46" s="169"/>
      <c r="AC46" s="169"/>
      <c r="AD46" s="169">
        <v>4.3</v>
      </c>
      <c r="AE46" s="158"/>
      <c r="AF46" s="201"/>
      <c r="AG46" s="201"/>
      <c r="AH46" s="169"/>
      <c r="AI46" s="158">
        <v>5.5</v>
      </c>
      <c r="AJ46" s="158"/>
      <c r="AK46" s="158"/>
      <c r="AL46" s="158">
        <v>5.2</v>
      </c>
      <c r="AM46" s="158"/>
      <c r="AN46" s="158"/>
      <c r="AO46" s="158">
        <v>3.2</v>
      </c>
      <c r="AP46" s="158"/>
      <c r="AQ46" s="158"/>
      <c r="AR46" s="158"/>
      <c r="AS46" s="119"/>
      <c r="AT46" s="145">
        <f>AVERAGE(C46:AR46)</f>
        <v>4.3593333333333337</v>
      </c>
      <c r="AU46" s="129"/>
      <c r="AV46" s="129"/>
      <c r="AW46" s="129"/>
      <c r="AX46" s="129"/>
      <c r="AY46" s="129"/>
      <c r="AZ46" s="129"/>
      <c r="BA46" s="129"/>
    </row>
    <row r="47" spans="1:53" x14ac:dyDescent="0.25">
      <c r="A47" s="107"/>
      <c r="B47" s="102" t="s">
        <v>37</v>
      </c>
      <c r="C47" s="113">
        <v>0.71099999999999997</v>
      </c>
      <c r="D47" s="117" t="s">
        <v>38</v>
      </c>
      <c r="E47" s="112" t="s">
        <v>38</v>
      </c>
      <c r="F47" s="117" t="s">
        <v>38</v>
      </c>
      <c r="G47" s="112"/>
      <c r="H47" s="117"/>
      <c r="I47" s="113">
        <v>0.75</v>
      </c>
      <c r="J47" s="117"/>
      <c r="K47" s="112"/>
      <c r="L47" s="118">
        <v>0.72</v>
      </c>
      <c r="M47" s="112"/>
      <c r="N47" s="117"/>
      <c r="O47" s="112" t="s">
        <v>38</v>
      </c>
      <c r="P47" s="117"/>
      <c r="Q47" s="112"/>
      <c r="R47" s="117" t="s">
        <v>38</v>
      </c>
      <c r="S47" s="112"/>
      <c r="T47" s="117"/>
      <c r="U47" s="112" t="s">
        <v>38</v>
      </c>
      <c r="V47" s="117"/>
      <c r="W47" s="112"/>
      <c r="X47" s="117" t="s">
        <v>38</v>
      </c>
      <c r="Y47" s="152"/>
      <c r="Z47" s="170"/>
      <c r="AA47" s="182" t="s">
        <v>38</v>
      </c>
      <c r="AB47" s="170"/>
      <c r="AC47" s="182"/>
      <c r="AD47" s="170" t="s">
        <v>38</v>
      </c>
      <c r="AE47" s="211"/>
      <c r="AF47" s="196"/>
      <c r="AG47" s="196"/>
      <c r="AH47" s="170"/>
      <c r="AI47" s="211" t="s">
        <v>38</v>
      </c>
      <c r="AJ47" s="191"/>
      <c r="AK47" s="211"/>
      <c r="AL47" s="191" t="s">
        <v>38</v>
      </c>
      <c r="AM47" s="211"/>
      <c r="AN47" s="191"/>
      <c r="AO47" s="211" t="s">
        <v>38</v>
      </c>
      <c r="AP47" s="191"/>
      <c r="AQ47" s="211"/>
      <c r="AR47" s="191"/>
      <c r="AS47" s="119"/>
      <c r="AT47" s="143"/>
    </row>
    <row r="48" spans="1:53" x14ac:dyDescent="0.25">
      <c r="A48" s="107"/>
      <c r="B48" s="102" t="s">
        <v>39</v>
      </c>
      <c r="C48" s="112" t="s">
        <v>38</v>
      </c>
      <c r="D48" s="117" t="s">
        <v>38</v>
      </c>
      <c r="E48" s="112" t="s">
        <v>38</v>
      </c>
      <c r="F48" s="117" t="s">
        <v>38</v>
      </c>
      <c r="G48" s="112"/>
      <c r="H48" s="117"/>
      <c r="I48" s="112" t="s">
        <v>38</v>
      </c>
      <c r="J48" s="117"/>
      <c r="K48" s="112"/>
      <c r="L48" s="117" t="s">
        <v>38</v>
      </c>
      <c r="M48" s="112"/>
      <c r="N48" s="117"/>
      <c r="O48" s="112" t="s">
        <v>38</v>
      </c>
      <c r="P48" s="117"/>
      <c r="Q48" s="112"/>
      <c r="R48" s="117" t="s">
        <v>38</v>
      </c>
      <c r="S48" s="112"/>
      <c r="T48" s="117"/>
      <c r="U48" s="112" t="s">
        <v>38</v>
      </c>
      <c r="V48" s="117"/>
      <c r="W48" s="112"/>
      <c r="X48" s="117" t="s">
        <v>38</v>
      </c>
      <c r="Y48" s="152"/>
      <c r="Z48" s="170"/>
      <c r="AA48" s="182" t="s">
        <v>38</v>
      </c>
      <c r="AB48" s="170"/>
      <c r="AC48" s="182"/>
      <c r="AD48" s="170" t="s">
        <v>38</v>
      </c>
      <c r="AE48" s="211"/>
      <c r="AF48" s="196"/>
      <c r="AG48" s="196"/>
      <c r="AH48" s="170"/>
      <c r="AI48" s="211" t="s">
        <v>38</v>
      </c>
      <c r="AJ48" s="191"/>
      <c r="AK48" s="211"/>
      <c r="AL48" s="191" t="s">
        <v>38</v>
      </c>
      <c r="AM48" s="211"/>
      <c r="AN48" s="191"/>
      <c r="AO48" s="211" t="s">
        <v>38</v>
      </c>
      <c r="AP48" s="191"/>
      <c r="AQ48" s="211"/>
      <c r="AR48" s="191"/>
      <c r="AS48" s="119"/>
      <c r="AT48" s="143"/>
    </row>
    <row r="49" spans="1:53" s="101" customFormat="1" x14ac:dyDescent="0.25">
      <c r="A49" s="106"/>
      <c r="B49" s="103" t="s">
        <v>61</v>
      </c>
      <c r="C49" s="111" t="s">
        <v>38</v>
      </c>
      <c r="D49" s="115" t="s">
        <v>38</v>
      </c>
      <c r="E49" s="111" t="s">
        <v>38</v>
      </c>
      <c r="F49" s="115" t="s">
        <v>38</v>
      </c>
      <c r="G49" s="111"/>
      <c r="H49" s="115"/>
      <c r="I49" s="111" t="s">
        <v>38</v>
      </c>
      <c r="J49" s="115"/>
      <c r="K49" s="111"/>
      <c r="L49" s="115" t="s">
        <v>38</v>
      </c>
      <c r="M49" s="111"/>
      <c r="N49" s="115"/>
      <c r="O49" s="111" t="s">
        <v>38</v>
      </c>
      <c r="P49" s="115"/>
      <c r="Q49" s="111"/>
      <c r="R49" s="115" t="s">
        <v>38</v>
      </c>
      <c r="S49" s="111"/>
      <c r="T49" s="115"/>
      <c r="U49" s="111" t="s">
        <v>38</v>
      </c>
      <c r="V49" s="115"/>
      <c r="W49" s="111"/>
      <c r="X49" s="115" t="s">
        <v>38</v>
      </c>
      <c r="Y49" s="151"/>
      <c r="Z49" s="166"/>
      <c r="AA49" s="181" t="s">
        <v>38</v>
      </c>
      <c r="AB49" s="166"/>
      <c r="AC49" s="181"/>
      <c r="AD49" s="166" t="s">
        <v>38</v>
      </c>
      <c r="AE49" s="209"/>
      <c r="AF49" s="197"/>
      <c r="AG49" s="197"/>
      <c r="AH49" s="166"/>
      <c r="AI49" s="209" t="s">
        <v>38</v>
      </c>
      <c r="AJ49" s="190"/>
      <c r="AK49" s="209"/>
      <c r="AL49" s="190" t="s">
        <v>38</v>
      </c>
      <c r="AM49" s="209"/>
      <c r="AN49" s="190"/>
      <c r="AO49" s="209" t="s">
        <v>38</v>
      </c>
      <c r="AP49" s="190"/>
      <c r="AQ49" s="209"/>
      <c r="AR49" s="190"/>
      <c r="AS49" s="149"/>
      <c r="AT49" s="142"/>
      <c r="AU49" s="116"/>
      <c r="AV49" s="116"/>
      <c r="AW49" s="116"/>
      <c r="AX49" s="116"/>
      <c r="AY49" s="116"/>
      <c r="AZ49" s="116"/>
      <c r="BA49" s="116"/>
    </row>
    <row r="50" spans="1:53" x14ac:dyDescent="0.25">
      <c r="A50" s="108"/>
      <c r="B50" s="102"/>
      <c r="C50" s="112"/>
      <c r="D50" s="117"/>
      <c r="E50" s="112"/>
      <c r="F50" s="117"/>
      <c r="G50" s="112"/>
      <c r="H50" s="117"/>
      <c r="I50" s="112"/>
      <c r="J50" s="117"/>
      <c r="K50" s="112"/>
      <c r="L50" s="117"/>
      <c r="M50" s="112"/>
      <c r="N50" s="117"/>
      <c r="O50" s="112"/>
      <c r="P50" s="117"/>
      <c r="Q50" s="112"/>
      <c r="R50" s="117"/>
      <c r="S50" s="112"/>
      <c r="T50" s="117"/>
      <c r="U50" s="112"/>
      <c r="V50" s="117"/>
      <c r="W50" s="112"/>
      <c r="X50" s="117"/>
      <c r="Y50" s="152"/>
      <c r="Z50" s="170"/>
      <c r="AA50" s="182"/>
      <c r="AB50" s="170"/>
      <c r="AC50" s="182"/>
      <c r="AD50" s="170"/>
      <c r="AE50" s="211"/>
      <c r="AF50" s="196"/>
      <c r="AG50" s="196"/>
      <c r="AH50" s="170"/>
      <c r="AI50" s="211"/>
      <c r="AJ50" s="191"/>
      <c r="AK50" s="211"/>
      <c r="AL50" s="191"/>
      <c r="AM50" s="211"/>
      <c r="AN50" s="191"/>
      <c r="AO50" s="211"/>
      <c r="AP50" s="191"/>
      <c r="AQ50" s="211"/>
      <c r="AR50" s="191"/>
      <c r="AS50" s="119"/>
      <c r="AT50" s="143"/>
    </row>
    <row r="51" spans="1:53" ht="15.75" thickBot="1" x14ac:dyDescent="0.3">
      <c r="A51" s="297"/>
      <c r="B51" s="298" t="s">
        <v>60</v>
      </c>
      <c r="C51" s="308">
        <f>(0/10)+(C42/2000)+(C47/10)+(C43/10)</f>
        <v>0.31516500000000003</v>
      </c>
      <c r="D51" s="308">
        <f>(0/10)+(D42/2000)+(0/10)+(D43/10)</f>
        <v>0.14776</v>
      </c>
      <c r="E51" s="308">
        <f t="shared" ref="E51:U51" si="13">(0/10)+(E42/2000)+(0/10)+(E43/10)</f>
        <v>0.19994500000000001</v>
      </c>
      <c r="F51" s="308">
        <f t="shared" si="13"/>
        <v>0.21100000000000002</v>
      </c>
      <c r="G51" s="308"/>
      <c r="H51" s="308"/>
      <c r="I51" s="308">
        <f>(0/10)+(I42/2000)+(I47/10)+(I43/10)</f>
        <v>0.31605</v>
      </c>
      <c r="J51" s="308"/>
      <c r="K51" s="308"/>
      <c r="L51" s="308">
        <f>(0/10)+(L42/2000)+(L47/10)+(L43/10)</f>
        <v>0.30309999999999998</v>
      </c>
      <c r="M51" s="308"/>
      <c r="N51" s="308"/>
      <c r="O51" s="308">
        <f t="shared" si="13"/>
        <v>0.18079999999999999</v>
      </c>
      <c r="P51" s="308"/>
      <c r="Q51" s="308"/>
      <c r="R51" s="308">
        <f t="shared" si="13"/>
        <v>0.25064999999999998</v>
      </c>
      <c r="S51" s="308"/>
      <c r="T51" s="308"/>
      <c r="U51" s="308">
        <f t="shared" si="13"/>
        <v>0.30085000000000001</v>
      </c>
      <c r="V51" s="299"/>
      <c r="W51" s="299"/>
      <c r="X51" s="306">
        <f t="shared" ref="X51:AI51" si="14">(0/10)+(X42/2000)+(0/10)+(X43/10)</f>
        <v>0.29099999999999998</v>
      </c>
      <c r="Y51" s="306"/>
      <c r="Z51" s="306"/>
      <c r="AA51" s="306">
        <f t="shared" si="14"/>
        <v>0.27100000000000002</v>
      </c>
      <c r="AB51" s="306"/>
      <c r="AC51" s="306"/>
      <c r="AD51" s="306">
        <f t="shared" si="14"/>
        <v>0.29109999999999997</v>
      </c>
      <c r="AE51" s="306"/>
      <c r="AF51" s="306"/>
      <c r="AG51" s="306"/>
      <c r="AH51" s="306"/>
      <c r="AI51" s="306">
        <f t="shared" si="14"/>
        <v>0.26074999999999998</v>
      </c>
      <c r="AJ51" s="306"/>
      <c r="AK51" s="306"/>
      <c r="AL51" s="306">
        <f>(0/10)+(AL42/2000)+(0/10)+(AL43/10)</f>
        <v>0.26090000000000002</v>
      </c>
      <c r="AM51" s="306"/>
      <c r="AN51" s="306"/>
      <c r="AO51" s="306">
        <f t="shared" ref="AO51" si="15">(0/10)+(AO42/2000)+(0/10)+(AO43/10)</f>
        <v>0.22065000000000004</v>
      </c>
      <c r="AP51" s="303"/>
      <c r="AQ51" s="303"/>
      <c r="AR51" s="303"/>
      <c r="AS51" s="119"/>
      <c r="AT51" s="307">
        <f>AVERAGE(C51:AR51)</f>
        <v>0.25471466666666664</v>
      </c>
    </row>
    <row r="52" spans="1:53" s="137" customFormat="1" ht="15.75" thickBot="1" x14ac:dyDescent="0.3">
      <c r="A52" s="133"/>
      <c r="B52" s="132" t="s">
        <v>41</v>
      </c>
      <c r="C52" s="134">
        <f>SUM(C43:C48)-C44-C47</f>
        <v>12.39</v>
      </c>
      <c r="D52" s="134">
        <f>SUM(D43:D48)-D43-D44</f>
        <v>6.23</v>
      </c>
      <c r="E52" s="134">
        <f>SUM(E43:E48)-E44</f>
        <v>9.27</v>
      </c>
      <c r="F52" s="134">
        <f>SUM(F43:F48)-F44</f>
        <v>10</v>
      </c>
      <c r="G52" s="134"/>
      <c r="H52" s="134"/>
      <c r="I52" s="134">
        <f>SUM(I43:I48)-I44-I47</f>
        <v>13.3</v>
      </c>
      <c r="J52" s="134"/>
      <c r="K52" s="134"/>
      <c r="L52" s="134">
        <f>SUM(L43:L48)-L44-L47</f>
        <v>12</v>
      </c>
      <c r="M52" s="134"/>
      <c r="N52" s="134"/>
      <c r="O52" s="138">
        <f>SUM(O43:O48)-O43-O44</f>
        <v>7.3999999999999995</v>
      </c>
      <c r="P52" s="134"/>
      <c r="Q52" s="134"/>
      <c r="R52" s="134">
        <f>SUM(R43:R48)-R44</f>
        <v>12.7</v>
      </c>
      <c r="S52" s="134"/>
      <c r="T52" s="134"/>
      <c r="U52" s="134">
        <f>SUM(U43:U48)-U44</f>
        <v>13.999999999999998</v>
      </c>
      <c r="V52" s="134"/>
      <c r="W52" s="134"/>
      <c r="X52" s="134">
        <f>SUM(X43:X48)-X44</f>
        <v>12.5</v>
      </c>
      <c r="Y52" s="155"/>
      <c r="Z52" s="173"/>
      <c r="AA52" s="173">
        <f>SUM(AA43:AA49)-AA44</f>
        <v>9.9</v>
      </c>
      <c r="AB52" s="173"/>
      <c r="AC52" s="173"/>
      <c r="AD52" s="173">
        <f>AD43+AD45+AD46</f>
        <v>12.3</v>
      </c>
      <c r="AE52" s="146"/>
      <c r="AF52" s="202"/>
      <c r="AG52" s="202"/>
      <c r="AH52" s="173"/>
      <c r="AI52" s="146">
        <f>SUM(AI43:AI50)-AI44</f>
        <v>13.4</v>
      </c>
      <c r="AJ52" s="146"/>
      <c r="AK52" s="146"/>
      <c r="AL52" s="241">
        <f>AL43+AL45+AL46</f>
        <v>12.899999999999999</v>
      </c>
      <c r="AM52" s="241"/>
      <c r="AN52" s="241"/>
      <c r="AO52" s="241">
        <f t="shared" ref="AO52" si="16">AO43+AO45+AO46</f>
        <v>9.6000000000000014</v>
      </c>
      <c r="AP52" s="241"/>
      <c r="AQ52" s="241"/>
      <c r="AR52" s="241"/>
      <c r="AS52" s="119"/>
      <c r="AT52" s="148">
        <f>AVERAGE(C52:AR52)</f>
        <v>11.192666666666668</v>
      </c>
      <c r="AU52" s="136"/>
      <c r="AV52" s="136"/>
      <c r="AW52" s="136"/>
      <c r="AX52" s="136"/>
      <c r="AY52" s="136"/>
      <c r="AZ52" s="136"/>
      <c r="BA52" s="136"/>
    </row>
    <row r="53" spans="1:53" ht="15.75" thickBot="1" x14ac:dyDescent="0.3">
      <c r="AS53" s="119"/>
    </row>
    <row r="54" spans="1:53" x14ac:dyDescent="0.25">
      <c r="A54" s="104" t="s">
        <v>7</v>
      </c>
      <c r="B54" s="105"/>
      <c r="C54" s="110"/>
      <c r="D54" s="114"/>
      <c r="E54" s="110"/>
      <c r="F54" s="114"/>
      <c r="G54" s="110"/>
      <c r="H54" s="114"/>
      <c r="I54" s="110"/>
      <c r="J54" s="114"/>
      <c r="K54" s="110"/>
      <c r="L54" s="114"/>
      <c r="M54" s="110"/>
      <c r="N54" s="114"/>
      <c r="O54" s="110"/>
      <c r="P54" s="114"/>
      <c r="Q54" s="110"/>
      <c r="R54" s="114"/>
      <c r="S54" s="110"/>
      <c r="T54" s="114"/>
      <c r="U54" s="110"/>
      <c r="V54" s="114"/>
      <c r="W54" s="110"/>
      <c r="X54" s="114"/>
      <c r="Y54" s="150"/>
      <c r="Z54" s="165"/>
      <c r="AA54" s="180"/>
      <c r="AB54" s="165"/>
      <c r="AC54" s="180"/>
      <c r="AD54" s="165"/>
      <c r="AE54" s="208"/>
      <c r="AF54" s="204"/>
      <c r="AG54" s="204"/>
      <c r="AH54" s="226"/>
      <c r="AI54" s="208"/>
      <c r="AJ54" s="220"/>
      <c r="AK54" s="208"/>
      <c r="AL54" s="189"/>
      <c r="AM54" s="208"/>
      <c r="AN54" s="189"/>
      <c r="AO54" s="208"/>
      <c r="AP54" s="189"/>
      <c r="AQ54" s="208"/>
      <c r="AR54" s="189"/>
      <c r="AS54" s="119"/>
      <c r="AT54" s="147" t="s">
        <v>7</v>
      </c>
    </row>
    <row r="55" spans="1:53" s="101" customFormat="1" x14ac:dyDescent="0.25">
      <c r="A55" s="106"/>
      <c r="B55" s="103" t="s">
        <v>43</v>
      </c>
      <c r="C55" s="111">
        <v>1.43</v>
      </c>
      <c r="D55" s="115">
        <v>1.39</v>
      </c>
      <c r="E55" s="111">
        <v>1.47</v>
      </c>
      <c r="F55" s="115">
        <v>1.7</v>
      </c>
      <c r="G55" s="111"/>
      <c r="H55" s="115"/>
      <c r="I55" s="111">
        <v>2</v>
      </c>
      <c r="J55" s="115"/>
      <c r="K55" s="111"/>
      <c r="L55" s="115">
        <v>2.1</v>
      </c>
      <c r="M55" s="111"/>
      <c r="N55" s="115"/>
      <c r="O55" s="111">
        <v>1.5</v>
      </c>
      <c r="P55" s="115"/>
      <c r="Q55" s="111"/>
      <c r="R55" s="115">
        <v>1.8</v>
      </c>
      <c r="S55" s="111">
        <v>2</v>
      </c>
      <c r="T55" s="115">
        <v>2.8</v>
      </c>
      <c r="U55" s="111">
        <v>1.7</v>
      </c>
      <c r="V55" s="115">
        <v>3.3</v>
      </c>
      <c r="W55" s="111">
        <v>2.7</v>
      </c>
      <c r="X55" s="115">
        <v>1.6</v>
      </c>
      <c r="Y55" s="151">
        <v>1.8</v>
      </c>
      <c r="Z55" s="166">
        <v>1.7</v>
      </c>
      <c r="AA55" s="181">
        <v>1.4</v>
      </c>
      <c r="AB55" s="166">
        <v>1.2</v>
      </c>
      <c r="AC55" s="181">
        <v>1.8</v>
      </c>
      <c r="AD55" s="166">
        <v>2.2000000000000002</v>
      </c>
      <c r="AE55" s="209">
        <v>2</v>
      </c>
      <c r="AF55" s="205"/>
      <c r="AG55" s="205"/>
      <c r="AH55" s="227">
        <v>2.2000000000000002</v>
      </c>
      <c r="AI55" s="209">
        <v>1.6</v>
      </c>
      <c r="AJ55" s="221">
        <v>2.1</v>
      </c>
      <c r="AK55" s="209">
        <v>1.9</v>
      </c>
      <c r="AL55" s="190">
        <v>1.4</v>
      </c>
      <c r="AM55" s="209">
        <v>1.9</v>
      </c>
      <c r="AN55" s="192">
        <v>1.5</v>
      </c>
      <c r="AO55" s="209">
        <v>1.6</v>
      </c>
      <c r="AP55" s="190">
        <v>1.1000000000000001</v>
      </c>
      <c r="AQ55" s="209"/>
      <c r="AR55" s="190"/>
      <c r="AS55" s="149"/>
      <c r="AT55" s="142"/>
      <c r="AU55" s="116"/>
      <c r="AV55" s="116"/>
      <c r="AW55" s="116"/>
      <c r="AX55" s="116"/>
      <c r="AY55" s="116"/>
      <c r="AZ55" s="116"/>
      <c r="BA55" s="116"/>
    </row>
    <row r="56" spans="1:53" x14ac:dyDescent="0.25">
      <c r="A56" s="107"/>
      <c r="B56" s="102" t="s">
        <v>33</v>
      </c>
      <c r="C56" s="113">
        <v>1.05</v>
      </c>
      <c r="D56" s="118">
        <v>1.1299999999999999</v>
      </c>
      <c r="E56" s="113">
        <v>1.1100000000000001</v>
      </c>
      <c r="F56" s="118">
        <v>1.4</v>
      </c>
      <c r="G56" s="112"/>
      <c r="H56" s="117"/>
      <c r="I56" s="113">
        <v>1.4</v>
      </c>
      <c r="J56" s="117"/>
      <c r="K56" s="112"/>
      <c r="L56" s="118">
        <v>1.5</v>
      </c>
      <c r="M56" s="112"/>
      <c r="N56" s="117"/>
      <c r="O56" s="113">
        <v>1.4</v>
      </c>
      <c r="P56" s="117"/>
      <c r="Q56" s="112"/>
      <c r="R56" s="117">
        <v>2.2999999999999998</v>
      </c>
      <c r="S56" s="112">
        <v>2.6</v>
      </c>
      <c r="T56" s="118">
        <v>1.7</v>
      </c>
      <c r="U56" s="112">
        <v>1.9</v>
      </c>
      <c r="V56" s="117">
        <v>2.6</v>
      </c>
      <c r="W56" s="112">
        <v>2.4</v>
      </c>
      <c r="X56" s="118">
        <v>1.6</v>
      </c>
      <c r="Y56" s="156">
        <v>1.3</v>
      </c>
      <c r="Z56" s="167">
        <v>1.5</v>
      </c>
      <c r="AA56" s="183">
        <v>1.4</v>
      </c>
      <c r="AB56" s="167">
        <v>1.1000000000000001</v>
      </c>
      <c r="AC56" s="183">
        <v>1.3</v>
      </c>
      <c r="AD56" s="207">
        <v>2.1</v>
      </c>
      <c r="AE56" s="212">
        <v>1.7</v>
      </c>
      <c r="AF56" s="215"/>
      <c r="AG56" s="215"/>
      <c r="AH56" s="231">
        <v>1.5</v>
      </c>
      <c r="AI56" s="212">
        <v>1.5</v>
      </c>
      <c r="AJ56" s="225">
        <v>1.2</v>
      </c>
      <c r="AK56" s="212">
        <v>1.2</v>
      </c>
      <c r="AL56" s="192">
        <v>1.5</v>
      </c>
      <c r="AM56" s="212">
        <v>1.7</v>
      </c>
      <c r="AN56" s="192">
        <v>0.92</v>
      </c>
      <c r="AO56" s="212">
        <v>1.4</v>
      </c>
      <c r="AP56" s="283">
        <v>1.1000000000000001</v>
      </c>
      <c r="AQ56" s="210"/>
      <c r="AR56" s="283"/>
      <c r="AS56" s="119"/>
      <c r="AT56" s="143"/>
    </row>
    <row r="57" spans="1:53" x14ac:dyDescent="0.25">
      <c r="A57" s="107"/>
      <c r="B57" s="102" t="s">
        <v>34</v>
      </c>
      <c r="C57" s="113">
        <v>1.52</v>
      </c>
      <c r="D57" s="118">
        <v>1.04</v>
      </c>
      <c r="E57" s="113">
        <v>1.25</v>
      </c>
      <c r="F57" s="118">
        <v>1.5</v>
      </c>
      <c r="G57" s="112"/>
      <c r="H57" s="117"/>
      <c r="I57" s="113">
        <v>1.6</v>
      </c>
      <c r="J57" s="117"/>
      <c r="K57" s="112"/>
      <c r="L57" s="117">
        <v>2</v>
      </c>
      <c r="M57" s="112"/>
      <c r="N57" s="117"/>
      <c r="O57" s="112">
        <v>2.1</v>
      </c>
      <c r="P57" s="117"/>
      <c r="Q57" s="112"/>
      <c r="R57" s="117">
        <v>2.2000000000000002</v>
      </c>
      <c r="S57" s="113">
        <v>1.4</v>
      </c>
      <c r="T57" s="117">
        <v>2.2000000000000002</v>
      </c>
      <c r="U57" s="112">
        <v>2</v>
      </c>
      <c r="V57" s="117">
        <v>2.5</v>
      </c>
      <c r="W57" s="112">
        <v>2.4</v>
      </c>
      <c r="X57" s="118">
        <v>1.5</v>
      </c>
      <c r="Y57" s="156">
        <v>1.3</v>
      </c>
      <c r="Z57" s="167">
        <v>1.7</v>
      </c>
      <c r="AA57" s="183">
        <v>1.4</v>
      </c>
      <c r="AB57" s="167">
        <v>1.3</v>
      </c>
      <c r="AC57" s="183">
        <v>1.3</v>
      </c>
      <c r="AD57" s="207">
        <v>2.2000000000000002</v>
      </c>
      <c r="AE57" s="212">
        <v>1.7</v>
      </c>
      <c r="AF57" s="215"/>
      <c r="AG57" s="215"/>
      <c r="AH57" s="231">
        <v>1.4</v>
      </c>
      <c r="AI57" s="212">
        <v>1.4</v>
      </c>
      <c r="AJ57" s="225">
        <v>1.1000000000000001</v>
      </c>
      <c r="AK57" s="210" t="s">
        <v>38</v>
      </c>
      <c r="AL57" s="284">
        <v>1.4</v>
      </c>
      <c r="AM57" s="282">
        <v>1.4</v>
      </c>
      <c r="AN57" s="284">
        <v>1.1000000000000001</v>
      </c>
      <c r="AO57" s="282">
        <v>1.7</v>
      </c>
      <c r="AP57" s="284">
        <v>1.7</v>
      </c>
      <c r="AQ57" s="282"/>
      <c r="AR57" s="284"/>
      <c r="AS57" s="119"/>
      <c r="AT57" s="143"/>
    </row>
    <row r="58" spans="1:53" s="124" customFormat="1" x14ac:dyDescent="0.25">
      <c r="A58" s="120"/>
      <c r="B58" s="121" t="s">
        <v>35</v>
      </c>
      <c r="C58" s="122">
        <v>4.97</v>
      </c>
      <c r="D58" s="122">
        <v>3.81</v>
      </c>
      <c r="E58" s="122">
        <v>4.6100000000000003</v>
      </c>
      <c r="F58" s="122">
        <v>4.5</v>
      </c>
      <c r="G58" s="122"/>
      <c r="H58" s="122"/>
      <c r="I58" s="122">
        <v>5</v>
      </c>
      <c r="J58" s="122"/>
      <c r="K58" s="122"/>
      <c r="L58" s="122">
        <v>6</v>
      </c>
      <c r="M58" s="122"/>
      <c r="N58" s="122"/>
      <c r="O58" s="122">
        <v>6</v>
      </c>
      <c r="P58" s="122"/>
      <c r="Q58" s="122"/>
      <c r="R58" s="122">
        <v>8.3000000000000007</v>
      </c>
      <c r="S58" s="122">
        <v>5.0999999999999996</v>
      </c>
      <c r="T58" s="122">
        <v>7.8</v>
      </c>
      <c r="U58" s="122">
        <v>7.2</v>
      </c>
      <c r="V58" s="122">
        <v>9.3000000000000007</v>
      </c>
      <c r="W58" s="122">
        <v>10</v>
      </c>
      <c r="X58" s="122">
        <v>5.2</v>
      </c>
      <c r="Y58" s="153">
        <v>4.4000000000000004</v>
      </c>
      <c r="Z58" s="168">
        <v>4.9000000000000004</v>
      </c>
      <c r="AA58" s="168">
        <v>5.0999999999999996</v>
      </c>
      <c r="AB58" s="168">
        <v>5</v>
      </c>
      <c r="AC58" s="168">
        <v>4.5999999999999996</v>
      </c>
      <c r="AD58" s="168">
        <v>6.6</v>
      </c>
      <c r="AE58" s="157">
        <v>5.8</v>
      </c>
      <c r="AF58" s="200"/>
      <c r="AG58" s="200"/>
      <c r="AH58" s="168">
        <v>5.0999999999999996</v>
      </c>
      <c r="AI58" s="157">
        <v>4.9000000000000004</v>
      </c>
      <c r="AJ58" s="157">
        <v>3.5</v>
      </c>
      <c r="AK58" s="157">
        <v>3.5</v>
      </c>
      <c r="AL58" s="157">
        <v>4.5</v>
      </c>
      <c r="AM58" s="157">
        <v>4.7</v>
      </c>
      <c r="AN58" s="157">
        <v>4.5999999999999996</v>
      </c>
      <c r="AO58" s="157">
        <v>5.0999999999999996</v>
      </c>
      <c r="AP58" s="157">
        <v>6</v>
      </c>
      <c r="AQ58" s="157"/>
      <c r="AR58" s="157"/>
      <c r="AS58" s="119"/>
      <c r="AT58" s="144">
        <f>AVERAGE(C58:AR58)</f>
        <v>5.5363333333333324</v>
      </c>
      <c r="AU58" s="123"/>
      <c r="AV58" s="123"/>
      <c r="AW58" s="123"/>
      <c r="AX58" s="123"/>
      <c r="AY58" s="123"/>
      <c r="AZ58" s="123"/>
      <c r="BA58" s="123"/>
    </row>
    <row r="59" spans="1:53" s="130" customFormat="1" x14ac:dyDescent="0.25">
      <c r="A59" s="125"/>
      <c r="B59" s="126" t="s">
        <v>36</v>
      </c>
      <c r="C59" s="127">
        <v>6.12</v>
      </c>
      <c r="D59" s="127">
        <v>5.73</v>
      </c>
      <c r="E59" s="127">
        <v>5.88</v>
      </c>
      <c r="F59" s="127">
        <v>7</v>
      </c>
      <c r="G59" s="127"/>
      <c r="H59" s="127"/>
      <c r="I59" s="127">
        <v>7.4</v>
      </c>
      <c r="J59" s="127"/>
      <c r="K59" s="127"/>
      <c r="L59" s="128">
        <v>7.6</v>
      </c>
      <c r="M59" s="127"/>
      <c r="N59" s="127"/>
      <c r="O59" s="127">
        <v>7.1</v>
      </c>
      <c r="P59" s="127"/>
      <c r="Q59" s="127"/>
      <c r="R59" s="127">
        <v>9.6</v>
      </c>
      <c r="S59" s="127">
        <v>5.0999999999999996</v>
      </c>
      <c r="T59" s="127">
        <v>9.6</v>
      </c>
      <c r="U59" s="127">
        <v>9.1999999999999993</v>
      </c>
      <c r="V59" s="127">
        <v>11</v>
      </c>
      <c r="W59" s="127">
        <v>11</v>
      </c>
      <c r="X59" s="127">
        <v>7.5</v>
      </c>
      <c r="Y59" s="154">
        <v>8.1</v>
      </c>
      <c r="Z59" s="169">
        <v>6.3</v>
      </c>
      <c r="AA59" s="169">
        <v>6.6</v>
      </c>
      <c r="AB59" s="169">
        <v>6</v>
      </c>
      <c r="AC59" s="169">
        <v>6.8</v>
      </c>
      <c r="AD59" s="169">
        <v>8.5</v>
      </c>
      <c r="AE59" s="158">
        <v>7.3</v>
      </c>
      <c r="AF59" s="201"/>
      <c r="AG59" s="201"/>
      <c r="AH59" s="169">
        <v>7.7</v>
      </c>
      <c r="AI59" s="158">
        <v>8.1</v>
      </c>
      <c r="AJ59" s="158">
        <v>6.3</v>
      </c>
      <c r="AK59" s="158">
        <v>5.9</v>
      </c>
      <c r="AL59" s="158">
        <v>7.9</v>
      </c>
      <c r="AM59" s="158">
        <v>8.3000000000000007</v>
      </c>
      <c r="AN59" s="158">
        <v>6.7</v>
      </c>
      <c r="AO59" s="158">
        <v>5.7</v>
      </c>
      <c r="AP59" s="158">
        <v>6.4</v>
      </c>
      <c r="AQ59" s="158"/>
      <c r="AR59" s="158"/>
      <c r="AS59" s="119"/>
      <c r="AT59" s="145">
        <f>AVERAGE(C59:AR59)</f>
        <v>7.4143333333333343</v>
      </c>
      <c r="AU59" s="129"/>
      <c r="AV59" s="129"/>
      <c r="AW59" s="129"/>
      <c r="AX59" s="129"/>
      <c r="AY59" s="129"/>
      <c r="AZ59" s="129"/>
      <c r="BA59" s="129"/>
    </row>
    <row r="60" spans="1:53" x14ac:dyDescent="0.25">
      <c r="A60" s="107"/>
      <c r="B60" s="102" t="s">
        <v>37</v>
      </c>
      <c r="C60" s="112" t="s">
        <v>38</v>
      </c>
      <c r="D60" s="117" t="s">
        <v>38</v>
      </c>
      <c r="E60" s="112" t="s">
        <v>38</v>
      </c>
      <c r="F60" s="117" t="s">
        <v>38</v>
      </c>
      <c r="G60" s="112"/>
      <c r="H60" s="117"/>
      <c r="I60" s="112" t="s">
        <v>38</v>
      </c>
      <c r="J60" s="117"/>
      <c r="K60" s="112"/>
      <c r="L60" s="117" t="s">
        <v>38</v>
      </c>
      <c r="M60" s="112"/>
      <c r="N60" s="117"/>
      <c r="O60" s="112" t="s">
        <v>38</v>
      </c>
      <c r="P60" s="117"/>
      <c r="Q60" s="112"/>
      <c r="R60" s="117" t="s">
        <v>38</v>
      </c>
      <c r="S60" s="112" t="s">
        <v>38</v>
      </c>
      <c r="T60" s="117" t="s">
        <v>38</v>
      </c>
      <c r="U60" s="112" t="s">
        <v>38</v>
      </c>
      <c r="V60" s="117" t="s">
        <v>38</v>
      </c>
      <c r="W60" s="112" t="s">
        <v>38</v>
      </c>
      <c r="X60" s="117" t="s">
        <v>38</v>
      </c>
      <c r="Y60" s="152" t="s">
        <v>38</v>
      </c>
      <c r="Z60" s="170" t="s">
        <v>38</v>
      </c>
      <c r="AA60" s="182" t="s">
        <v>38</v>
      </c>
      <c r="AB60" s="170" t="s">
        <v>38</v>
      </c>
      <c r="AC60" s="182" t="s">
        <v>38</v>
      </c>
      <c r="AD60" s="170" t="s">
        <v>38</v>
      </c>
      <c r="AE60" s="211" t="s">
        <v>38</v>
      </c>
      <c r="AF60" s="204"/>
      <c r="AG60" s="204"/>
      <c r="AH60" s="230" t="s">
        <v>38</v>
      </c>
      <c r="AI60" s="211" t="s">
        <v>38</v>
      </c>
      <c r="AJ60" s="224"/>
      <c r="AK60" s="211" t="s">
        <v>38</v>
      </c>
      <c r="AL60" s="191" t="s">
        <v>38</v>
      </c>
      <c r="AM60" s="211" t="s">
        <v>38</v>
      </c>
      <c r="AN60" s="191" t="s">
        <v>38</v>
      </c>
      <c r="AO60" s="211" t="s">
        <v>38</v>
      </c>
      <c r="AP60" s="191" t="s">
        <v>38</v>
      </c>
      <c r="AQ60" s="211"/>
      <c r="AR60" s="191"/>
      <c r="AS60" s="119"/>
      <c r="AT60" s="143"/>
    </row>
    <row r="61" spans="1:53" x14ac:dyDescent="0.25">
      <c r="A61" s="107"/>
      <c r="B61" s="102" t="s">
        <v>39</v>
      </c>
      <c r="C61" s="112" t="s">
        <v>38</v>
      </c>
      <c r="D61" s="117" t="s">
        <v>38</v>
      </c>
      <c r="E61" s="112" t="s">
        <v>38</v>
      </c>
      <c r="F61" s="117" t="s">
        <v>38</v>
      </c>
      <c r="G61" s="112"/>
      <c r="H61" s="117"/>
      <c r="I61" s="112" t="s">
        <v>38</v>
      </c>
      <c r="J61" s="117"/>
      <c r="K61" s="112"/>
      <c r="L61" s="117" t="s">
        <v>38</v>
      </c>
      <c r="M61" s="112"/>
      <c r="N61" s="117"/>
      <c r="O61" s="112" t="s">
        <v>38</v>
      </c>
      <c r="P61" s="117"/>
      <c r="Q61" s="112"/>
      <c r="R61" s="117" t="s">
        <v>38</v>
      </c>
      <c r="S61" s="112" t="s">
        <v>38</v>
      </c>
      <c r="T61" s="117" t="s">
        <v>38</v>
      </c>
      <c r="U61" s="112" t="s">
        <v>38</v>
      </c>
      <c r="V61" s="117" t="s">
        <v>38</v>
      </c>
      <c r="W61" s="112" t="s">
        <v>38</v>
      </c>
      <c r="X61" s="117" t="s">
        <v>38</v>
      </c>
      <c r="Y61" s="152" t="s">
        <v>38</v>
      </c>
      <c r="Z61" s="170" t="s">
        <v>38</v>
      </c>
      <c r="AA61" s="182" t="s">
        <v>38</v>
      </c>
      <c r="AB61" s="170" t="s">
        <v>38</v>
      </c>
      <c r="AC61" s="182" t="s">
        <v>38</v>
      </c>
      <c r="AD61" s="170" t="s">
        <v>38</v>
      </c>
      <c r="AE61" s="211" t="s">
        <v>38</v>
      </c>
      <c r="AF61" s="204"/>
      <c r="AG61" s="204"/>
      <c r="AH61" s="230" t="s">
        <v>38</v>
      </c>
      <c r="AI61" s="211" t="s">
        <v>38</v>
      </c>
      <c r="AJ61" s="224"/>
      <c r="AK61" s="211" t="s">
        <v>38</v>
      </c>
      <c r="AL61" s="191" t="s">
        <v>38</v>
      </c>
      <c r="AM61" s="211" t="s">
        <v>38</v>
      </c>
      <c r="AN61" s="191" t="s">
        <v>38</v>
      </c>
      <c r="AO61" s="211" t="s">
        <v>38</v>
      </c>
      <c r="AP61" s="191" t="s">
        <v>38</v>
      </c>
      <c r="AQ61" s="211"/>
      <c r="AR61" s="191"/>
      <c r="AS61" s="119"/>
      <c r="AT61" s="143"/>
    </row>
    <row r="62" spans="1:53" s="101" customFormat="1" x14ac:dyDescent="0.25">
      <c r="A62" s="106"/>
      <c r="B62" s="103" t="s">
        <v>61</v>
      </c>
      <c r="C62" s="111" t="s">
        <v>38</v>
      </c>
      <c r="D62" s="115" t="s">
        <v>38</v>
      </c>
      <c r="E62" s="111" t="s">
        <v>38</v>
      </c>
      <c r="F62" s="115" t="s">
        <v>38</v>
      </c>
      <c r="G62" s="111"/>
      <c r="H62" s="115"/>
      <c r="I62" s="111" t="s">
        <v>38</v>
      </c>
      <c r="J62" s="115"/>
      <c r="K62" s="111"/>
      <c r="L62" s="115" t="s">
        <v>38</v>
      </c>
      <c r="M62" s="111"/>
      <c r="N62" s="115"/>
      <c r="O62" s="111" t="s">
        <v>38</v>
      </c>
      <c r="P62" s="115"/>
      <c r="Q62" s="111"/>
      <c r="R62" s="115" t="s">
        <v>38</v>
      </c>
      <c r="S62" s="111" t="s">
        <v>38</v>
      </c>
      <c r="T62" s="115" t="s">
        <v>38</v>
      </c>
      <c r="U62" s="111" t="s">
        <v>38</v>
      </c>
      <c r="V62" s="115" t="s">
        <v>38</v>
      </c>
      <c r="W62" s="111" t="s">
        <v>38</v>
      </c>
      <c r="X62" s="115" t="s">
        <v>38</v>
      </c>
      <c r="Y62" s="151" t="s">
        <v>38</v>
      </c>
      <c r="Z62" s="166" t="s">
        <v>38</v>
      </c>
      <c r="AA62" s="181" t="s">
        <v>38</v>
      </c>
      <c r="AB62" s="166" t="s">
        <v>38</v>
      </c>
      <c r="AC62" s="181" t="s">
        <v>38</v>
      </c>
      <c r="AD62" s="166" t="s">
        <v>38</v>
      </c>
      <c r="AE62" s="209" t="s">
        <v>38</v>
      </c>
      <c r="AF62" s="205"/>
      <c r="AG62" s="205"/>
      <c r="AH62" s="227" t="s">
        <v>38</v>
      </c>
      <c r="AI62" s="209" t="s">
        <v>38</v>
      </c>
      <c r="AJ62" s="221"/>
      <c r="AK62" s="209" t="s">
        <v>38</v>
      </c>
      <c r="AL62" s="190" t="s">
        <v>38</v>
      </c>
      <c r="AM62" s="209" t="s">
        <v>38</v>
      </c>
      <c r="AN62" s="190" t="s">
        <v>38</v>
      </c>
      <c r="AO62" s="209" t="s">
        <v>38</v>
      </c>
      <c r="AP62" s="190" t="s">
        <v>38</v>
      </c>
      <c r="AQ62" s="209"/>
      <c r="AR62" s="190"/>
      <c r="AS62" s="149"/>
      <c r="AT62" s="142"/>
      <c r="AU62" s="116"/>
      <c r="AV62" s="116"/>
      <c r="AW62" s="116"/>
      <c r="AX62" s="116"/>
      <c r="AY62" s="116"/>
      <c r="AZ62" s="116"/>
      <c r="BA62" s="116"/>
    </row>
    <row r="63" spans="1:53" x14ac:dyDescent="0.25">
      <c r="A63" s="108"/>
      <c r="B63" s="102"/>
      <c r="C63" s="112"/>
      <c r="D63" s="117"/>
      <c r="E63" s="112"/>
      <c r="F63" s="117"/>
      <c r="G63" s="112"/>
      <c r="H63" s="117"/>
      <c r="I63" s="112"/>
      <c r="J63" s="117"/>
      <c r="K63" s="112"/>
      <c r="L63" s="117"/>
      <c r="M63" s="112"/>
      <c r="N63" s="117"/>
      <c r="O63" s="112"/>
      <c r="P63" s="117"/>
      <c r="Q63" s="112"/>
      <c r="R63" s="117"/>
      <c r="S63" s="112"/>
      <c r="T63" s="117"/>
      <c r="U63" s="112"/>
      <c r="V63" s="117"/>
      <c r="W63" s="112"/>
      <c r="X63" s="117"/>
      <c r="Y63" s="152"/>
      <c r="Z63" s="171"/>
      <c r="AA63" s="182"/>
      <c r="AB63" s="170"/>
      <c r="AC63" s="182"/>
      <c r="AD63" s="171"/>
      <c r="AE63" s="211"/>
      <c r="AF63" s="204"/>
      <c r="AG63" s="204"/>
      <c r="AH63" s="230"/>
      <c r="AI63" s="211"/>
      <c r="AJ63" s="224"/>
      <c r="AK63" s="280"/>
      <c r="AL63" s="191"/>
      <c r="AM63" s="211"/>
      <c r="AN63" s="191"/>
      <c r="AO63" s="211"/>
      <c r="AP63" s="191"/>
      <c r="AQ63" s="211"/>
      <c r="AR63" s="191"/>
      <c r="AS63" s="119"/>
      <c r="AT63" s="143"/>
    </row>
    <row r="64" spans="1:53" ht="15.75" thickBot="1" x14ac:dyDescent="0.3">
      <c r="A64" s="297"/>
      <c r="B64" s="298" t="s">
        <v>60</v>
      </c>
      <c r="C64" s="306">
        <f t="shared" ref="C64:W64" si="17">(0/10)+(C55/2000)+(0/10)+(C56/10)</f>
        <v>0.105715</v>
      </c>
      <c r="D64" s="306">
        <f t="shared" si="17"/>
        <v>0.11369499999999999</v>
      </c>
      <c r="E64" s="306">
        <f t="shared" si="17"/>
        <v>0.11173500000000001</v>
      </c>
      <c r="F64" s="306">
        <f t="shared" si="17"/>
        <v>0.14084999999999998</v>
      </c>
      <c r="G64" s="306"/>
      <c r="H64" s="306"/>
      <c r="I64" s="306">
        <f t="shared" si="17"/>
        <v>0.14099999999999999</v>
      </c>
      <c r="J64" s="306"/>
      <c r="K64" s="306"/>
      <c r="L64" s="306">
        <f t="shared" si="17"/>
        <v>0.15104999999999999</v>
      </c>
      <c r="M64" s="306"/>
      <c r="N64" s="306"/>
      <c r="O64" s="306">
        <f t="shared" si="17"/>
        <v>0.14074999999999999</v>
      </c>
      <c r="P64" s="306"/>
      <c r="Q64" s="306"/>
      <c r="R64" s="306">
        <f t="shared" si="17"/>
        <v>0.23089999999999999</v>
      </c>
      <c r="S64" s="306">
        <f t="shared" si="17"/>
        <v>0.26100000000000001</v>
      </c>
      <c r="T64" s="306">
        <f t="shared" si="17"/>
        <v>0.1714</v>
      </c>
      <c r="U64" s="306">
        <f t="shared" si="17"/>
        <v>0.19084999999999999</v>
      </c>
      <c r="V64" s="306">
        <f t="shared" si="17"/>
        <v>0.26164999999999999</v>
      </c>
      <c r="W64" s="306">
        <f t="shared" si="17"/>
        <v>0.24134999999999998</v>
      </c>
      <c r="X64" s="306">
        <f t="shared" ref="X64:AM64" si="18">(0/10)+(X55/2000)+(0/10)+(X56/10)</f>
        <v>0.1608</v>
      </c>
      <c r="Y64" s="306">
        <f t="shared" si="18"/>
        <v>0.13090000000000002</v>
      </c>
      <c r="Z64" s="306">
        <f t="shared" si="18"/>
        <v>0.15084999999999998</v>
      </c>
      <c r="AA64" s="306">
        <f t="shared" si="18"/>
        <v>0.14069999999999999</v>
      </c>
      <c r="AB64" s="306">
        <f t="shared" si="18"/>
        <v>0.11060000000000002</v>
      </c>
      <c r="AC64" s="306">
        <f t="shared" si="18"/>
        <v>0.13090000000000002</v>
      </c>
      <c r="AD64" s="306">
        <f t="shared" si="18"/>
        <v>0.21110000000000001</v>
      </c>
      <c r="AE64" s="306">
        <f t="shared" si="18"/>
        <v>0.17099999999999999</v>
      </c>
      <c r="AF64" s="306">
        <f t="shared" si="18"/>
        <v>0</v>
      </c>
      <c r="AG64" s="306">
        <f t="shared" si="18"/>
        <v>0</v>
      </c>
      <c r="AH64" s="306">
        <f t="shared" si="18"/>
        <v>0.15109999999999998</v>
      </c>
      <c r="AI64" s="306">
        <f t="shared" si="18"/>
        <v>0.15079999999999999</v>
      </c>
      <c r="AJ64" s="306">
        <f t="shared" si="18"/>
        <v>0.12104999999999999</v>
      </c>
      <c r="AK64" s="306">
        <f t="shared" si="18"/>
        <v>0.12095</v>
      </c>
      <c r="AL64" s="306">
        <f t="shared" si="18"/>
        <v>0.1507</v>
      </c>
      <c r="AM64" s="306">
        <f t="shared" si="18"/>
        <v>0.17094999999999999</v>
      </c>
      <c r="AN64" s="306">
        <f>(0/10)+(AN55/2000)+(0/10)+(AN56/10)</f>
        <v>9.2749999999999999E-2</v>
      </c>
      <c r="AO64" s="306">
        <f>(0/10)+(AO55/2000)+(0/10)+(AO56/10)</f>
        <v>0.14079999999999998</v>
      </c>
      <c r="AP64" s="306">
        <f>(0/10)+(AP55/2000)+(0/10)+(AP56/10)</f>
        <v>0.11055000000000001</v>
      </c>
      <c r="AQ64" s="303"/>
      <c r="AR64" s="303"/>
      <c r="AS64" s="119"/>
      <c r="AT64" s="307">
        <f>AVERAGE(C64:AR64)</f>
        <v>0.14620140624999997</v>
      </c>
    </row>
    <row r="65" spans="1:53" s="137" customFormat="1" ht="15.75" thickBot="1" x14ac:dyDescent="0.3">
      <c r="A65" s="133"/>
      <c r="B65" s="132" t="s">
        <v>41</v>
      </c>
      <c r="C65" s="134">
        <f>SUM(C56:C61)-C56-C57</f>
        <v>11.09</v>
      </c>
      <c r="D65" s="139">
        <f>SUM(D56:D61)-D56-D57</f>
        <v>9.5400000000000027</v>
      </c>
      <c r="E65" s="134">
        <f>SUM(E56:E61)-E56-E57</f>
        <v>10.490000000000002</v>
      </c>
      <c r="F65" s="134">
        <f>SUM(F56:F61)-F56-F57</f>
        <v>11.5</v>
      </c>
      <c r="G65" s="134"/>
      <c r="H65" s="134"/>
      <c r="I65" s="134">
        <f>SUM(I56:I61)-I56-I57</f>
        <v>12.4</v>
      </c>
      <c r="J65" s="134"/>
      <c r="K65" s="134"/>
      <c r="L65" s="140">
        <f>SUM(L56:L61)-L56</f>
        <v>15.600000000000001</v>
      </c>
      <c r="M65" s="134"/>
      <c r="N65" s="134"/>
      <c r="O65" s="134">
        <f>SUM(O56:O61)-O56</f>
        <v>15.200000000000001</v>
      </c>
      <c r="P65" s="134"/>
      <c r="Q65" s="134"/>
      <c r="R65" s="134">
        <f>SUM(R56:R61)</f>
        <v>22.4</v>
      </c>
      <c r="S65" s="134">
        <f>SUM(S56:S61)-S57</f>
        <v>12.799999999999999</v>
      </c>
      <c r="T65" s="134">
        <f>SUM(T56:T61)-T56</f>
        <v>19.599999999999998</v>
      </c>
      <c r="U65" s="134">
        <f>SUM(U56:U61)</f>
        <v>20.299999999999997</v>
      </c>
      <c r="V65" s="134">
        <f>SUM(V56:V61)</f>
        <v>25.4</v>
      </c>
      <c r="W65" s="134">
        <f>SUM(W56:W61)</f>
        <v>25.8</v>
      </c>
      <c r="X65" s="134">
        <f>SUM(X56:X61)-X56-X57</f>
        <v>12.700000000000001</v>
      </c>
      <c r="Y65" s="155">
        <f>SUM(Y56:Y61)-Y56-Y57</f>
        <v>12.499999999999998</v>
      </c>
      <c r="Z65" s="172">
        <f>SUM(Z56:Z61)-Z56-Z57</f>
        <v>11.200000000000003</v>
      </c>
      <c r="AA65" s="172">
        <f>SUM(AA56:AA61)-AA56-AA57</f>
        <v>11.7</v>
      </c>
      <c r="AB65" s="173">
        <f>SUM(AB56:AB62)-AB56-AB57</f>
        <v>11</v>
      </c>
      <c r="AC65" s="173">
        <f>SUM(AC58:AC62)</f>
        <v>11.399999999999999</v>
      </c>
      <c r="AD65" s="172">
        <f>SUM(AD56:AD62)</f>
        <v>19.399999999999999</v>
      </c>
      <c r="AE65" s="146">
        <f>SUM(AE58:AE61)</f>
        <v>13.1</v>
      </c>
      <c r="AF65" s="146">
        <f t="shared" ref="AF65:AJ65" si="19">SUM(AF58:AF61)</f>
        <v>0</v>
      </c>
      <c r="AG65" s="146">
        <f t="shared" si="19"/>
        <v>0</v>
      </c>
      <c r="AH65" s="173">
        <f t="shared" si="19"/>
        <v>12.8</v>
      </c>
      <c r="AI65" s="241">
        <f t="shared" si="19"/>
        <v>13</v>
      </c>
      <c r="AJ65" s="173">
        <f t="shared" si="19"/>
        <v>9.8000000000000007</v>
      </c>
      <c r="AK65" s="281">
        <f>SUM(AK58:AK61)</f>
        <v>9.4</v>
      </c>
      <c r="AL65" s="241">
        <f>AL58+AL59</f>
        <v>12.4</v>
      </c>
      <c r="AM65" s="241">
        <f>AM58+AM59</f>
        <v>13</v>
      </c>
      <c r="AN65" s="241">
        <f>AN58+AN59</f>
        <v>11.3</v>
      </c>
      <c r="AO65" s="241">
        <f>AO58+AO59</f>
        <v>10.8</v>
      </c>
      <c r="AP65" s="241">
        <f>AP58+AP59</f>
        <v>12.4</v>
      </c>
      <c r="AQ65" s="241"/>
      <c r="AR65" s="241"/>
      <c r="AS65" s="242"/>
      <c r="AT65" s="148">
        <f>AVERAGE(C65:AR65)</f>
        <v>13.125624999999999</v>
      </c>
      <c r="AU65" s="136"/>
      <c r="AV65" s="136"/>
      <c r="AW65" s="136"/>
      <c r="AX65" s="136"/>
      <c r="AY65" s="136"/>
      <c r="AZ65" s="136"/>
      <c r="BA65" s="136"/>
    </row>
    <row r="67" spans="1:53" x14ac:dyDescent="0.25">
      <c r="B67" s="99" t="s">
        <v>42</v>
      </c>
      <c r="R67" s="101"/>
      <c r="U67" s="109" t="s">
        <v>40</v>
      </c>
      <c r="AA67" s="100" t="s">
        <v>62</v>
      </c>
    </row>
  </sheetData>
  <sortState ref="A51:K58">
    <sortCondition ref="A51:A58"/>
  </sortState>
  <pageMargins left="0.2" right="0.2" top="0.75" bottom="0.75" header="0.3" footer="0.3"/>
  <pageSetup paperSize="17" scale="47" orientation="landscape" r:id="rId1"/>
  <headerFooter>
    <oddHeader xml:space="preserve">&amp;C&amp;"-,Bold"&amp;14PFAS BREAKDOWN WITH ADDITIONAL BREAKDOWN OF PFOA &amp; PFOS&amp;"-,Regular"&amp;11 </oddHeader>
  </headerFooter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Summary</vt:lpstr>
      <vt:lpstr>Sheet2</vt:lpstr>
      <vt:lpstr>Raw</vt:lpstr>
      <vt:lpstr>Breakdown RAA</vt:lpstr>
      <vt:lpstr>Sheet3</vt:lpstr>
      <vt:lpstr>Breakdown</vt:lpstr>
      <vt:lpstr>Sheet5</vt:lpstr>
      <vt:lpstr>Sheet6</vt:lpstr>
      <vt:lpstr>Sheet4</vt:lpstr>
      <vt:lpstr>Sheet1</vt:lpstr>
      <vt:lpstr>Breakdown!Print_Area</vt:lpstr>
      <vt:lpstr>'Breakdown RAA'!Print_Area</vt:lpstr>
      <vt:lpstr>Summary!Print_Area</vt:lpstr>
      <vt:lpstr>Breakdown!Print_Titles</vt:lpstr>
      <vt:lpstr>'Breakdown RAA'!Print_Titles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Velazquez</dc:creator>
  <cp:lastModifiedBy>April Lehane</cp:lastModifiedBy>
  <cp:lastPrinted>2025-05-12T13:53:56Z</cp:lastPrinted>
  <dcterms:created xsi:type="dcterms:W3CDTF">2021-12-01T14:25:07Z</dcterms:created>
  <dcterms:modified xsi:type="dcterms:W3CDTF">2025-05-12T14:04:47Z</dcterms:modified>
</cp:coreProperties>
</file>